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NACIONAL\Para o novo Casal da SN\DADOS ESTATÍSTICOS\2018\DADOS ESTATISTICOS 2018\"/>
    </mc:Choice>
  </mc:AlternateContent>
  <xr:revisionPtr revIDLastSave="0" documentId="13_ncr:1_{A34D9B13-0E78-4269-9A23-C92D5433EAAC}" xr6:coauthVersionLast="40" xr6:coauthVersionMax="40" xr10:uidLastSave="{00000000-0000-0000-0000-000000000000}"/>
  <bookViews>
    <workbookView xWindow="-110" yWindow="-110" windowWidth="19420" windowHeight="10420" tabRatio="740" xr2:uid="{00000000-000D-0000-FFFF-FFFF00000000}"/>
  </bookViews>
  <sheets>
    <sheet name="Realizado 2018" sheetId="4" r:id="rId1"/>
    <sheet name="acumulado 2018" sheetId="5" r:id="rId2"/>
    <sheet name="RESUMO 1 " sheetId="2" r:id="rId3"/>
    <sheet name="Previsão 2019" sheetId="3" r:id="rId4"/>
    <sheet name="Sugestão Resumo 1" sheetId="8" state="hidden" r:id="rId5"/>
    <sheet name="Sintético 2018" sheetId="7" r:id="rId6"/>
  </sheets>
  <externalReferences>
    <externalReference r:id="rId7"/>
    <externalReference r:id="rId8"/>
  </externalReferences>
  <definedNames>
    <definedName name="_xlnm.Print_Area" localSheetId="0">'Realizado 2018'!$B$1:$T$44</definedName>
  </definedNames>
  <calcPr calcId="181029"/>
</workbook>
</file>

<file path=xl/calcChain.xml><?xml version="1.0" encoding="utf-8"?>
<calcChain xmlns="http://schemas.openxmlformats.org/spreadsheetml/2006/main">
  <c r="D12" i="7" l="1"/>
  <c r="D35" i="3"/>
  <c r="D28" i="3"/>
  <c r="I22" i="3"/>
  <c r="D24" i="5"/>
  <c r="D23" i="5"/>
  <c r="D18" i="5"/>
  <c r="D17" i="5"/>
  <c r="D12" i="5"/>
  <c r="D11" i="5"/>
  <c r="T44" i="4"/>
  <c r="O44" i="4"/>
  <c r="I44" i="4"/>
  <c r="T25" i="4"/>
  <c r="O25" i="4"/>
  <c r="P24" i="4"/>
  <c r="P23" i="4"/>
  <c r="I25" i="4" l="1"/>
  <c r="F10" i="4"/>
  <c r="G40" i="3" l="1"/>
  <c r="G12" i="2" s="1"/>
  <c r="C40" i="3"/>
  <c r="G8" i="2" s="1"/>
  <c r="L40" i="3" l="1"/>
  <c r="G21" i="2" s="1"/>
  <c r="D40" i="3"/>
  <c r="G9" i="2" s="1"/>
  <c r="O40" i="3"/>
  <c r="G28" i="2" s="1"/>
  <c r="N40" i="3"/>
  <c r="G27" i="2" s="1"/>
  <c r="I40" i="3"/>
  <c r="G18" i="2" s="1"/>
  <c r="E40" i="3"/>
  <c r="G10" i="2" s="1"/>
  <c r="J40" i="3"/>
  <c r="G19" i="2" s="1"/>
  <c r="K40" i="3"/>
  <c r="G20" i="2" s="1"/>
  <c r="P40" i="3"/>
  <c r="G29" i="2" s="1"/>
  <c r="F40" i="3"/>
  <c r="G11" i="2" s="1"/>
  <c r="T19" i="4"/>
  <c r="O19" i="4"/>
  <c r="I19" i="4"/>
  <c r="T40" i="4" l="1"/>
  <c r="O40" i="4"/>
  <c r="I40" i="4"/>
  <c r="I32" i="4"/>
  <c r="O32" i="4"/>
  <c r="T32" i="4"/>
  <c r="I10" i="4"/>
  <c r="O10" i="4"/>
  <c r="T10" i="4"/>
  <c r="E19" i="4"/>
  <c r="H32" i="4"/>
  <c r="S40" i="4"/>
  <c r="R40" i="4"/>
  <c r="Q40" i="4"/>
  <c r="N40" i="4"/>
  <c r="M40" i="4"/>
  <c r="L40" i="4"/>
  <c r="K40" i="4"/>
  <c r="C40" i="4"/>
  <c r="D40" i="4"/>
  <c r="E40" i="4"/>
  <c r="F40" i="4"/>
  <c r="G40" i="4"/>
  <c r="H40" i="4"/>
  <c r="N32" i="4"/>
  <c r="S10" i="4" l="1"/>
  <c r="R10" i="4"/>
  <c r="Q10" i="4"/>
  <c r="N10" i="4"/>
  <c r="M10" i="4"/>
  <c r="L10" i="4"/>
  <c r="K10" i="4"/>
  <c r="D10" i="4"/>
  <c r="E10" i="4"/>
  <c r="G10" i="4"/>
  <c r="H10" i="4"/>
  <c r="C10" i="4"/>
  <c r="S19" i="4"/>
  <c r="R19" i="4"/>
  <c r="Q19" i="4"/>
  <c r="N19" i="4"/>
  <c r="M19" i="4"/>
  <c r="L19" i="4"/>
  <c r="K19" i="4"/>
  <c r="D19" i="4"/>
  <c r="F19" i="4"/>
  <c r="G19" i="4"/>
  <c r="H19" i="4"/>
  <c r="C19" i="4"/>
  <c r="S25" i="4"/>
  <c r="R25" i="4"/>
  <c r="Q25" i="4"/>
  <c r="N25" i="4"/>
  <c r="M25" i="4"/>
  <c r="L25" i="4"/>
  <c r="K25" i="4"/>
  <c r="D25" i="4"/>
  <c r="E25" i="4"/>
  <c r="F25" i="4"/>
  <c r="G25" i="4"/>
  <c r="H25" i="4"/>
  <c r="C25" i="4"/>
  <c r="S32" i="4"/>
  <c r="R32" i="4"/>
  <c r="Q32" i="4"/>
  <c r="M32" i="4"/>
  <c r="L32" i="4"/>
  <c r="K32" i="4"/>
  <c r="D32" i="4"/>
  <c r="E32" i="4"/>
  <c r="F32" i="4"/>
  <c r="G32" i="4"/>
  <c r="C32" i="4"/>
  <c r="C30" i="2" l="1"/>
  <c r="C22" i="2"/>
  <c r="C14" i="2"/>
  <c r="E14" i="8" l="1"/>
  <c r="F12" i="7"/>
  <c r="D14" i="8"/>
  <c r="E12" i="7"/>
  <c r="C14" i="8"/>
  <c r="I13" i="8" l="1"/>
  <c r="H8" i="8"/>
  <c r="I11" i="8"/>
  <c r="J11" i="8"/>
  <c r="H11" i="8"/>
  <c r="I10" i="8"/>
  <c r="J12" i="8"/>
  <c r="H13" i="8"/>
  <c r="H9" i="8"/>
  <c r="I12" i="8"/>
  <c r="J13" i="8"/>
  <c r="S44" i="4"/>
  <c r="R44" i="4"/>
  <c r="Q44" i="4"/>
  <c r="N44" i="4"/>
  <c r="M44" i="4"/>
  <c r="L44" i="4"/>
  <c r="K44" i="4"/>
  <c r="H44" i="4"/>
  <c r="G44" i="4"/>
  <c r="E44" i="4"/>
  <c r="D44" i="4"/>
  <c r="C44" i="4"/>
  <c r="C29" i="2" l="1"/>
  <c r="E24" i="5" s="1"/>
  <c r="C28" i="2"/>
  <c r="E23" i="5" s="1"/>
  <c r="C27" i="2"/>
  <c r="C21" i="2"/>
  <c r="E18" i="5" s="1"/>
  <c r="C20" i="2"/>
  <c r="E17" i="5" s="1"/>
  <c r="C19" i="2"/>
  <c r="C18" i="2"/>
  <c r="C13" i="2"/>
  <c r="E12" i="5" s="1"/>
  <c r="C12" i="2"/>
  <c r="E11" i="5" s="1"/>
  <c r="C9" i="2"/>
  <c r="C10" i="2"/>
  <c r="C8" i="2"/>
  <c r="D7" i="7"/>
  <c r="E9" i="7"/>
  <c r="F7" i="7"/>
  <c r="E7" i="7"/>
  <c r="D10" i="7"/>
  <c r="F10" i="7"/>
  <c r="D5" i="7"/>
  <c r="E10" i="7"/>
  <c r="D6" i="7"/>
  <c r="D11" i="7"/>
  <c r="E11" i="7"/>
  <c r="F11" i="7"/>
  <c r="D11" i="8"/>
  <c r="D10" i="8"/>
  <c r="E11" i="8"/>
  <c r="C11" i="8"/>
  <c r="C12" i="8"/>
  <c r="D12" i="8"/>
  <c r="E12" i="8"/>
  <c r="C7" i="8"/>
  <c r="C8" i="8"/>
  <c r="C13" i="8"/>
  <c r="D13" i="8"/>
  <c r="E13" i="8"/>
  <c r="F13" i="7" l="1"/>
  <c r="H12" i="8"/>
  <c r="F44" i="4" l="1"/>
  <c r="C11" i="2" l="1"/>
  <c r="D8" i="7"/>
  <c r="C9" i="8"/>
</calcChain>
</file>

<file path=xl/sharedStrings.xml><?xml version="1.0" encoding="utf-8"?>
<sst xmlns="http://schemas.openxmlformats.org/spreadsheetml/2006/main" count="405" uniqueCount="102">
  <si>
    <t xml:space="preserve"> </t>
  </si>
  <si>
    <t>ENCONTRO DE CASAIS COM CRISTO - ECC</t>
  </si>
  <si>
    <t>2ª ETAPA</t>
  </si>
  <si>
    <t>3ª ETAPA</t>
  </si>
  <si>
    <t xml:space="preserve">Nº de estados/D. Federal </t>
  </si>
  <si>
    <t>Dioceses</t>
  </si>
  <si>
    <t>Cidades</t>
  </si>
  <si>
    <t>Nº de Dioceses</t>
  </si>
  <si>
    <t>Paróquias</t>
  </si>
  <si>
    <t>Setores</t>
  </si>
  <si>
    <t>Encontros</t>
  </si>
  <si>
    <t>Casais</t>
  </si>
  <si>
    <t>Estados</t>
  </si>
  <si>
    <t>Diocese</t>
  </si>
  <si>
    <t>Paroquias</t>
  </si>
  <si>
    <t xml:space="preserve">Casais </t>
  </si>
  <si>
    <t>Eng %</t>
  </si>
  <si>
    <t xml:space="preserve">Nordeste I </t>
  </si>
  <si>
    <t xml:space="preserve">Norte I </t>
  </si>
  <si>
    <t xml:space="preserve">Norte II </t>
  </si>
  <si>
    <t xml:space="preserve">Noroeste </t>
  </si>
  <si>
    <t xml:space="preserve">Segunda  Etapa </t>
  </si>
  <si>
    <t>Terceira Etapa</t>
  </si>
  <si>
    <t xml:space="preserve">Primeira  Etapa </t>
  </si>
  <si>
    <t xml:space="preserve">Nordeste II </t>
  </si>
  <si>
    <t xml:space="preserve">Nordeste III </t>
  </si>
  <si>
    <t xml:space="preserve">Nordeste IV </t>
  </si>
  <si>
    <t xml:space="preserve">Leste I </t>
  </si>
  <si>
    <t xml:space="preserve">Leste II </t>
  </si>
  <si>
    <t>Centro Oeste</t>
  </si>
  <si>
    <t xml:space="preserve">Oeste I </t>
  </si>
  <si>
    <t>Oeste II</t>
  </si>
  <si>
    <t xml:space="preserve">Norte III </t>
  </si>
  <si>
    <t xml:space="preserve">Sul I </t>
  </si>
  <si>
    <t>Sul II</t>
  </si>
  <si>
    <t xml:space="preserve">Sul III </t>
  </si>
  <si>
    <t xml:space="preserve">Sul IV </t>
  </si>
  <si>
    <t xml:space="preserve">Resumo </t>
  </si>
  <si>
    <t xml:space="preserve">ENCONTRO DE CASAIS COM CRISTO - ECC </t>
  </si>
  <si>
    <t xml:space="preserve">Totais </t>
  </si>
  <si>
    <t xml:space="preserve">Cidades </t>
  </si>
  <si>
    <t>Arquidioceses</t>
  </si>
  <si>
    <t>Engajamento em %</t>
  </si>
  <si>
    <t>Engajamento em  %</t>
  </si>
  <si>
    <t xml:space="preserve">                             2ª ETAPA</t>
  </si>
  <si>
    <t>Quantas novas Dioceses</t>
  </si>
  <si>
    <t>Quantas novas Cidades</t>
  </si>
  <si>
    <t>Quantos novos Setores</t>
  </si>
  <si>
    <t>Quantas novas Paróquias</t>
  </si>
  <si>
    <t xml:space="preserve">  </t>
  </si>
  <si>
    <t>Previsao de encontros</t>
  </si>
  <si>
    <t>Previsao de casais</t>
  </si>
  <si>
    <t xml:space="preserve">Previsão de Encontros </t>
  </si>
  <si>
    <t xml:space="preserve">Previsão de Casais </t>
  </si>
  <si>
    <t xml:space="preserve">Previsao de Encontros </t>
  </si>
  <si>
    <t xml:space="preserve">1ª. ETAPA </t>
  </si>
  <si>
    <t xml:space="preserve">ACUMULADOS </t>
  </si>
  <si>
    <t xml:space="preserve">ENCONTROS </t>
  </si>
  <si>
    <t xml:space="preserve">  Encontros </t>
  </si>
  <si>
    <t xml:space="preserve">Casais participantes </t>
  </si>
  <si>
    <t xml:space="preserve">2ª. ETAPA </t>
  </si>
  <si>
    <t xml:space="preserve">3ª. ETAPA </t>
  </si>
  <si>
    <t xml:space="preserve">Nordeste V </t>
  </si>
  <si>
    <t>Região  Leste</t>
  </si>
  <si>
    <t>Região Nordeste</t>
  </si>
  <si>
    <t>Região Norte</t>
  </si>
  <si>
    <r>
      <rPr>
        <b/>
        <sz val="12"/>
        <color theme="1"/>
        <rFont val="Calibri"/>
        <family val="2"/>
        <scheme val="minor"/>
      </rPr>
      <t xml:space="preserve">Região    </t>
    </r>
    <r>
      <rPr>
        <b/>
        <sz val="10"/>
        <color theme="1"/>
        <rFont val="Calibri"/>
        <family val="2"/>
        <scheme val="minor"/>
      </rPr>
      <t>Centro Oeste</t>
    </r>
  </si>
  <si>
    <t>Região        Sul</t>
  </si>
  <si>
    <t xml:space="preserve">1ª Etapa </t>
  </si>
  <si>
    <t xml:space="preserve">2ª  Etapa </t>
  </si>
  <si>
    <t>3ª Etapa</t>
  </si>
  <si>
    <t xml:space="preserve">SECRETARIA NACIONAL </t>
  </si>
  <si>
    <t xml:space="preserve">ENCONTRO DE CASAIS COM CRISTO </t>
  </si>
  <si>
    <t xml:space="preserve">SECRETARIA  NACIONAL </t>
  </si>
  <si>
    <t>Resumo Geral do Realizado em 2014</t>
  </si>
  <si>
    <t>1ª ETAPA</t>
  </si>
  <si>
    <t>Região Sul</t>
  </si>
  <si>
    <t>Região Centro Oeste</t>
  </si>
  <si>
    <t>Região Leste</t>
  </si>
  <si>
    <t xml:space="preserve">Estados + Distrito Federal </t>
  </si>
  <si>
    <t>Resumo Geral da Previsão para 2015</t>
  </si>
  <si>
    <t>NOVOS</t>
  </si>
  <si>
    <t xml:space="preserve">Encontros </t>
  </si>
  <si>
    <t>(Arqui)Dioceses</t>
  </si>
  <si>
    <t>Engajamento</t>
  </si>
  <si>
    <t>Total da Região</t>
  </si>
  <si>
    <t xml:space="preserve">Dom Benedito Gonçalves dos Santos - Assist. Eclesiástico Nacional </t>
  </si>
  <si>
    <t xml:space="preserve">Bandeira e Cleide / Eddie e Maria Luiza - Secretaria  Nacional </t>
  </si>
  <si>
    <t>Dados estatisticos referente ao ano de 2018</t>
  </si>
  <si>
    <t>ATUALIZAÇÃO DOS DADOS ESTATÍSTICOS ATÉ 2018</t>
  </si>
  <si>
    <t>Ate 31/12/2017</t>
  </si>
  <si>
    <t>EM 2018</t>
  </si>
  <si>
    <t>ATÉ  31/12/2017</t>
  </si>
  <si>
    <t>ATÉ 31/12/17</t>
  </si>
  <si>
    <t>Até 31/12/2018</t>
  </si>
  <si>
    <t>ATE  31/12/2018</t>
  </si>
  <si>
    <t>ATE 31/12/2018</t>
  </si>
  <si>
    <t>Resumo Geral do Realizado em 2018</t>
  </si>
  <si>
    <t>Resumo Geral da Previsão para 2019</t>
  </si>
  <si>
    <t>ENCONTROS REALIZADOS NAS TRÊS ETAPAS EM 2018</t>
  </si>
  <si>
    <t>DADOS ESTATISTICOS  - PREVISAO DE IMPLANTAÇAO PARA 2019</t>
  </si>
  <si>
    <t>Total de casais nas três etapas em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</si>
</sst>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FFFF00"/>
      <name val="Arial"/>
      <family val="2"/>
    </font>
    <font>
      <b/>
      <sz val="16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Calibri"/>
      <family val="2"/>
      <scheme val="minor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5" xfId="0" applyBorder="1"/>
    <xf numFmtId="0" fontId="5" fillId="0" borderId="6" xfId="0" applyFont="1" applyBorder="1"/>
    <xf numFmtId="0" fontId="5" fillId="0" borderId="0" xfId="0" applyFont="1"/>
    <xf numFmtId="0" fontId="5" fillId="0" borderId="16" xfId="0" applyFont="1" applyBorder="1"/>
    <xf numFmtId="0" fontId="9" fillId="0" borderId="14" xfId="0" applyFont="1" applyBorder="1"/>
    <xf numFmtId="0" fontId="6" fillId="0" borderId="6" xfId="0" applyFont="1" applyBorder="1"/>
    <xf numFmtId="0" fontId="12" fillId="0" borderId="0" xfId="0" applyFont="1"/>
    <xf numFmtId="165" fontId="5" fillId="0" borderId="6" xfId="2" applyNumberFormat="1" applyFont="1" applyBorder="1"/>
    <xf numFmtId="0" fontId="3" fillId="0" borderId="0" xfId="0" applyFont="1"/>
    <xf numFmtId="0" fontId="6" fillId="0" borderId="0" xfId="0" applyFont="1"/>
    <xf numFmtId="165" fontId="2" fillId="0" borderId="0" xfId="2" applyNumberFormat="1" applyFont="1"/>
    <xf numFmtId="165" fontId="3" fillId="0" borderId="0" xfId="2" applyNumberFormat="1" applyFont="1"/>
    <xf numFmtId="165" fontId="6" fillId="0" borderId="0" xfId="2" applyNumberFormat="1" applyFont="1"/>
    <xf numFmtId="165" fontId="0" fillId="0" borderId="0" xfId="2" applyNumberFormat="1" applyFont="1"/>
    <xf numFmtId="0" fontId="3" fillId="4" borderId="2" xfId="0" applyFont="1" applyFill="1" applyBorder="1"/>
    <xf numFmtId="0" fontId="3" fillId="4" borderId="11" xfId="0" applyFont="1" applyFill="1" applyBorder="1"/>
    <xf numFmtId="165" fontId="3" fillId="4" borderId="8" xfId="2" applyNumberFormat="1" applyFont="1" applyFill="1" applyBorder="1"/>
    <xf numFmtId="0" fontId="3" fillId="4" borderId="7" xfId="0" applyFont="1" applyFill="1" applyBorder="1"/>
    <xf numFmtId="0" fontId="3" fillId="3" borderId="16" xfId="0" applyFont="1" applyFill="1" applyBorder="1"/>
    <xf numFmtId="0" fontId="3" fillId="3" borderId="14" xfId="0" applyFont="1" applyFill="1" applyBorder="1"/>
    <xf numFmtId="0" fontId="6" fillId="3" borderId="14" xfId="0" applyFont="1" applyFill="1" applyBorder="1"/>
    <xf numFmtId="0" fontId="7" fillId="3" borderId="14" xfId="0" applyFont="1" applyFill="1" applyBorder="1"/>
    <xf numFmtId="0" fontId="16" fillId="0" borderId="0" xfId="0" applyFont="1"/>
    <xf numFmtId="0" fontId="17" fillId="0" borderId="0" xfId="0" applyFont="1"/>
    <xf numFmtId="0" fontId="6" fillId="0" borderId="13" xfId="0" applyFont="1" applyBorder="1"/>
    <xf numFmtId="0" fontId="19" fillId="2" borderId="12" xfId="0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15" fontId="19" fillId="2" borderId="9" xfId="0" applyNumberFormat="1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15" fontId="19" fillId="2" borderId="20" xfId="0" applyNumberFormat="1" applyFont="1" applyFill="1" applyBorder="1" applyAlignment="1">
      <alignment horizontal="center"/>
    </xf>
    <xf numFmtId="0" fontId="20" fillId="2" borderId="5" xfId="0" applyFont="1" applyFill="1" applyBorder="1"/>
    <xf numFmtId="165" fontId="20" fillId="2" borderId="5" xfId="2" applyNumberFormat="1" applyFont="1" applyFill="1" applyBorder="1"/>
    <xf numFmtId="0" fontId="20" fillId="0" borderId="0" xfId="0" applyFont="1"/>
    <xf numFmtId="165" fontId="20" fillId="0" borderId="0" xfId="2" applyNumberFormat="1" applyFont="1"/>
    <xf numFmtId="0" fontId="19" fillId="5" borderId="12" xfId="0" applyFont="1" applyFill="1" applyBorder="1" applyAlignment="1">
      <alignment horizontal="center"/>
    </xf>
    <xf numFmtId="0" fontId="19" fillId="5" borderId="21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9" fillId="5" borderId="22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/>
    </xf>
    <xf numFmtId="0" fontId="20" fillId="5" borderId="5" xfId="0" applyFont="1" applyFill="1" applyBorder="1"/>
    <xf numFmtId="165" fontId="20" fillId="5" borderId="5" xfId="2" applyNumberFormat="1" applyFont="1" applyFill="1" applyBorder="1"/>
    <xf numFmtId="0" fontId="19" fillId="4" borderId="12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9" fillId="4" borderId="9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19" fillId="4" borderId="20" xfId="0" applyFont="1" applyFill="1" applyBorder="1" applyAlignment="1">
      <alignment horizontal="center"/>
    </xf>
    <xf numFmtId="0" fontId="20" fillId="4" borderId="5" xfId="0" applyFont="1" applyFill="1" applyBorder="1"/>
    <xf numFmtId="165" fontId="20" fillId="4" borderId="5" xfId="2" applyNumberFormat="1" applyFont="1" applyFill="1" applyBorder="1"/>
    <xf numFmtId="166" fontId="3" fillId="4" borderId="4" xfId="1" applyNumberFormat="1" applyFont="1" applyFill="1" applyBorder="1"/>
    <xf numFmtId="3" fontId="0" fillId="0" borderId="0" xfId="0" applyNumberFormat="1"/>
    <xf numFmtId="0" fontId="17" fillId="0" borderId="7" xfId="0" applyFont="1" applyBorder="1"/>
    <xf numFmtId="0" fontId="17" fillId="0" borderId="9" xfId="0" applyFont="1" applyBorder="1"/>
    <xf numFmtId="0" fontId="17" fillId="0" borderId="20" xfId="0" applyFont="1" applyBorder="1"/>
    <xf numFmtId="0" fontId="17" fillId="0" borderId="19" xfId="0" applyFont="1" applyBorder="1"/>
    <xf numFmtId="0" fontId="3" fillId="4" borderId="19" xfId="0" applyFont="1" applyFill="1" applyBorder="1"/>
    <xf numFmtId="0" fontId="25" fillId="8" borderId="0" xfId="0" applyFont="1" applyFill="1"/>
    <xf numFmtId="165" fontId="3" fillId="4" borderId="4" xfId="2" applyNumberFormat="1" applyFont="1" applyFill="1" applyBorder="1"/>
    <xf numFmtId="165" fontId="3" fillId="4" borderId="13" xfId="2" applyNumberFormat="1" applyFont="1" applyFill="1" applyBorder="1"/>
    <xf numFmtId="0" fontId="3" fillId="3" borderId="23" xfId="0" applyFont="1" applyFill="1" applyBorder="1"/>
    <xf numFmtId="165" fontId="3" fillId="3" borderId="24" xfId="2" applyNumberFormat="1" applyFont="1" applyFill="1" applyBorder="1"/>
    <xf numFmtId="0" fontId="3" fillId="3" borderId="25" xfId="0" applyFont="1" applyFill="1" applyBorder="1"/>
    <xf numFmtId="165" fontId="3" fillId="3" borderId="26" xfId="2" applyNumberFormat="1" applyFont="1" applyFill="1" applyBorder="1"/>
    <xf numFmtId="0" fontId="3" fillId="3" borderId="27" xfId="0" applyFont="1" applyFill="1" applyBorder="1"/>
    <xf numFmtId="0" fontId="3" fillId="3" borderId="10" xfId="0" applyFont="1" applyFill="1" applyBorder="1"/>
    <xf numFmtId="165" fontId="3" fillId="3" borderId="28" xfId="2" applyNumberFormat="1" applyFont="1" applyFill="1" applyBorder="1"/>
    <xf numFmtId="165" fontId="6" fillId="3" borderId="26" xfId="2" applyNumberFormat="1" applyFont="1" applyFill="1" applyBorder="1"/>
    <xf numFmtId="0" fontId="6" fillId="3" borderId="10" xfId="0" applyFont="1" applyFill="1" applyBorder="1"/>
    <xf numFmtId="165" fontId="6" fillId="3" borderId="28" xfId="2" applyNumberFormat="1" applyFont="1" applyFill="1" applyBorder="1"/>
    <xf numFmtId="0" fontId="7" fillId="3" borderId="25" xfId="0" applyFont="1" applyFill="1" applyBorder="1"/>
    <xf numFmtId="165" fontId="7" fillId="3" borderId="26" xfId="2" applyNumberFormat="1" applyFont="1" applyFill="1" applyBorder="1"/>
    <xf numFmtId="0" fontId="7" fillId="3" borderId="27" xfId="0" applyFont="1" applyFill="1" applyBorder="1"/>
    <xf numFmtId="0" fontId="7" fillId="3" borderId="10" xfId="0" applyFont="1" applyFill="1" applyBorder="1"/>
    <xf numFmtId="165" fontId="7" fillId="3" borderId="28" xfId="2" applyNumberFormat="1" applyFont="1" applyFill="1" applyBorder="1"/>
    <xf numFmtId="0" fontId="28" fillId="0" borderId="29" xfId="0" applyFont="1" applyBorder="1" applyAlignment="1">
      <alignment horizontal="center"/>
    </xf>
    <xf numFmtId="165" fontId="5" fillId="0" borderId="6" xfId="0" applyNumberFormat="1" applyFont="1" applyBorder="1"/>
    <xf numFmtId="165" fontId="5" fillId="0" borderId="0" xfId="0" applyNumberFormat="1" applyFont="1"/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24" fillId="8" borderId="19" xfId="0" applyFont="1" applyFill="1" applyBorder="1"/>
    <xf numFmtId="0" fontId="24" fillId="8" borderId="0" xfId="0" applyFont="1" applyFill="1"/>
    <xf numFmtId="0" fontId="24" fillId="8" borderId="19" xfId="0" applyFont="1" applyFill="1" applyBorder="1" applyAlignment="1">
      <alignment horizontal="center"/>
    </xf>
    <xf numFmtId="0" fontId="7" fillId="11" borderId="6" xfId="0" applyFont="1" applyFill="1" applyBorder="1"/>
    <xf numFmtId="3" fontId="7" fillId="0" borderId="6" xfId="0" applyNumberFormat="1" applyFont="1" applyBorder="1"/>
    <xf numFmtId="0" fontId="7" fillId="10" borderId="6" xfId="0" applyFont="1" applyFill="1" applyBorder="1"/>
    <xf numFmtId="166" fontId="7" fillId="0" borderId="6" xfId="1" applyNumberFormat="1" applyFont="1" applyBorder="1"/>
    <xf numFmtId="0" fontId="31" fillId="6" borderId="6" xfId="0" applyFont="1" applyFill="1" applyBorder="1"/>
    <xf numFmtId="0" fontId="31" fillId="6" borderId="30" xfId="0" applyFont="1" applyFill="1" applyBorder="1"/>
    <xf numFmtId="3" fontId="31" fillId="6" borderId="30" xfId="0" applyNumberFormat="1" applyFont="1" applyFill="1" applyBorder="1"/>
    <xf numFmtId="3" fontId="31" fillId="6" borderId="6" xfId="0" applyNumberFormat="1" applyFont="1" applyFill="1" applyBorder="1"/>
    <xf numFmtId="0" fontId="9" fillId="0" borderId="0" xfId="0" applyFont="1" applyAlignment="1">
      <alignment vertical="center" wrapText="1"/>
    </xf>
    <xf numFmtId="3" fontId="31" fillId="0" borderId="6" xfId="0" applyNumberFormat="1" applyFont="1" applyBorder="1" applyAlignment="1">
      <alignment horizontal="center"/>
    </xf>
    <xf numFmtId="3" fontId="31" fillId="0" borderId="30" xfId="0" applyNumberFormat="1" applyFont="1" applyBorder="1" applyAlignment="1">
      <alignment horizontal="center"/>
    </xf>
    <xf numFmtId="0" fontId="5" fillId="12" borderId="6" xfId="0" applyFont="1" applyFill="1" applyBorder="1"/>
    <xf numFmtId="0" fontId="7" fillId="12" borderId="6" xfId="0" applyFont="1" applyFill="1" applyBorder="1" applyAlignment="1">
      <alignment horizontal="center"/>
    </xf>
    <xf numFmtId="0" fontId="28" fillId="0" borderId="31" xfId="0" applyFont="1" applyBorder="1" applyAlignment="1">
      <alignment horizontal="center"/>
    </xf>
    <xf numFmtId="3" fontId="22" fillId="9" borderId="34" xfId="0" applyNumberFormat="1" applyFont="1" applyFill="1" applyBorder="1"/>
    <xf numFmtId="0" fontId="30" fillId="4" borderId="32" xfId="0" applyFont="1" applyFill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30" fillId="4" borderId="34" xfId="0" applyFont="1" applyFill="1" applyBorder="1" applyAlignment="1">
      <alignment horizontal="center"/>
    </xf>
    <xf numFmtId="166" fontId="5" fillId="0" borderId="35" xfId="1" applyNumberFormat="1" applyFont="1" applyBorder="1"/>
    <xf numFmtId="9" fontId="0" fillId="0" borderId="14" xfId="0" applyNumberFormat="1" applyBorder="1"/>
    <xf numFmtId="0" fontId="8" fillId="0" borderId="0" xfId="0" applyFont="1"/>
    <xf numFmtId="165" fontId="0" fillId="0" borderId="0" xfId="0" applyNumberFormat="1"/>
    <xf numFmtId="9" fontId="5" fillId="12" borderId="6" xfId="1" applyFont="1" applyFill="1" applyBorder="1" applyAlignment="1">
      <alignment horizontal="center"/>
    </xf>
    <xf numFmtId="9" fontId="8" fillId="12" borderId="6" xfId="1" applyFont="1" applyFill="1" applyBorder="1" applyAlignment="1">
      <alignment horizontal="center"/>
    </xf>
    <xf numFmtId="3" fontId="5" fillId="12" borderId="6" xfId="2" applyNumberFormat="1" applyFont="1" applyFill="1" applyBorder="1" applyAlignment="1">
      <alignment horizontal="center"/>
    </xf>
    <xf numFmtId="4" fontId="9" fillId="0" borderId="0" xfId="0" applyNumberFormat="1" applyFont="1" applyAlignment="1">
      <alignment vertical="center" wrapText="1"/>
    </xf>
    <xf numFmtId="3" fontId="8" fillId="12" borderId="6" xfId="2" applyNumberFormat="1" applyFont="1" applyFill="1" applyBorder="1" applyAlignment="1">
      <alignment horizontal="center"/>
    </xf>
    <xf numFmtId="0" fontId="28" fillId="0" borderId="36" xfId="0" applyFont="1" applyBorder="1" applyAlignment="1">
      <alignment horizontal="center"/>
    </xf>
    <xf numFmtId="3" fontId="31" fillId="0" borderId="37" xfId="0" applyNumberFormat="1" applyFont="1" applyBorder="1" applyAlignment="1">
      <alignment horizontal="center"/>
    </xf>
    <xf numFmtId="0" fontId="31" fillId="6" borderId="37" xfId="0" applyFont="1" applyFill="1" applyBorder="1"/>
    <xf numFmtId="0" fontId="31" fillId="6" borderId="38" xfId="0" applyFont="1" applyFill="1" applyBorder="1"/>
    <xf numFmtId="0" fontId="10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4" borderId="21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27" fillId="5" borderId="2" xfId="0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0" fontId="24" fillId="8" borderId="13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24" fillId="8" borderId="8" xfId="0" applyFont="1" applyFill="1" applyBorder="1" applyAlignment="1">
      <alignment horizontal="center"/>
    </xf>
    <xf numFmtId="0" fontId="24" fillId="8" borderId="19" xfId="0" applyFont="1" applyFill="1" applyBorder="1" applyAlignment="1">
      <alignment horizontal="center"/>
    </xf>
    <xf numFmtId="0" fontId="24" fillId="8" borderId="7" xfId="0" applyFont="1" applyFill="1" applyBorder="1" applyAlignment="1">
      <alignment horizontal="center"/>
    </xf>
    <xf numFmtId="0" fontId="24" fillId="8" borderId="9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6" fillId="8" borderId="0" xfId="0" applyFont="1" applyFill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10" borderId="6" xfId="0" applyFont="1" applyFill="1" applyBorder="1" applyAlignment="1">
      <alignment horizontal="center" vertical="center"/>
    </xf>
    <xf numFmtId="0" fontId="23" fillId="9" borderId="32" xfId="0" applyFont="1" applyFill="1" applyBorder="1" applyAlignment="1">
      <alignment horizontal="left"/>
    </xf>
    <xf numFmtId="0" fontId="23" fillId="9" borderId="33" xfId="0" applyFont="1" applyFill="1" applyBorder="1" applyAlignment="1">
      <alignment horizontal="left"/>
    </xf>
    <xf numFmtId="0" fontId="29" fillId="7" borderId="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9" fontId="32" fillId="0" borderId="6" xfId="1" applyFont="1" applyBorder="1" applyAlignment="1">
      <alignment horizontal="center"/>
    </xf>
    <xf numFmtId="3" fontId="32" fillId="0" borderId="6" xfId="2" applyNumberFormat="1" applyFont="1" applyBorder="1" applyAlignment="1">
      <alignment horizontal="center"/>
    </xf>
    <xf numFmtId="0" fontId="32" fillId="0" borderId="0" xfId="0" applyFont="1"/>
    <xf numFmtId="9" fontId="32" fillId="13" borderId="6" xfId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9" fontId="21" fillId="0" borderId="17" xfId="1" applyFont="1" applyBorder="1"/>
    <xf numFmtId="9" fontId="21" fillId="0" borderId="39" xfId="1" applyFont="1" applyBorder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-%20GERAL%20-%20COMPARATIVO%20Relat&#243;ri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ECRETARIA%20NACIONAL/Para%20o%20novo%20Casal%20da%20SN/2%20-%20Dados%20estat&#237;sticos%202017/4%20-%20GERAL%20-%20Ficha%202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2018 "/>
      <sheetName val="comp Realizado 2018"/>
      <sheetName val="acumulado 2018"/>
      <sheetName val="RESUMO 1 "/>
      <sheetName val="Previsão 2019"/>
      <sheetName val="Sugestão Resumo 1"/>
      <sheetName val="Previsto x Realizado"/>
      <sheetName val="Sintético 2018"/>
    </sheetNames>
    <sheetDataSet>
      <sheetData sheetId="0"/>
      <sheetData sheetId="1"/>
      <sheetData sheetId="2"/>
      <sheetData sheetId="3">
        <row r="12">
          <cell r="C12">
            <v>3221</v>
          </cell>
        </row>
        <row r="13">
          <cell r="C13">
            <v>77461</v>
          </cell>
        </row>
        <row r="20">
          <cell r="C20">
            <v>711</v>
          </cell>
        </row>
        <row r="21">
          <cell r="C21">
            <v>19483</v>
          </cell>
        </row>
        <row r="28">
          <cell r="C28">
            <v>252</v>
          </cell>
        </row>
        <row r="29">
          <cell r="C29">
            <v>8295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te I"/>
      <sheetName val="Norte II"/>
      <sheetName val="Norte III"/>
      <sheetName val="Noroeste"/>
      <sheetName val="Nordeste I"/>
      <sheetName val="Nordeste II"/>
      <sheetName val="Nordeste III"/>
      <sheetName val="Nordeste IV"/>
      <sheetName val="Nordeste V"/>
      <sheetName val="Leste I"/>
      <sheetName val="Leste II"/>
      <sheetName val="Centro Oeste"/>
      <sheetName val="Oeste I"/>
      <sheetName val="Oeste II"/>
      <sheetName val="Sul I"/>
      <sheetName val="Sul II"/>
      <sheetName val="Sul III"/>
      <sheetName val="Sul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U47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5" sqref="D5"/>
    </sheetView>
  </sheetViews>
  <sheetFormatPr defaultRowHeight="14.5" x14ac:dyDescent="0.35"/>
  <cols>
    <col min="1" max="1" width="2.453125" customWidth="1"/>
    <col min="2" max="2" width="13.26953125" bestFit="1" customWidth="1"/>
    <col min="3" max="3" width="7.1796875" customWidth="1"/>
    <col min="4" max="4" width="7.26953125" customWidth="1"/>
    <col min="5" max="5" width="7.81640625" customWidth="1"/>
    <col min="6" max="6" width="9.453125" customWidth="1"/>
    <col min="7" max="7" width="8.26953125" customWidth="1"/>
    <col min="8" max="8" width="7.453125" customWidth="1"/>
    <col min="9" max="9" width="5.453125" bestFit="1" customWidth="1"/>
    <col min="10" max="10" width="1.1796875" customWidth="1"/>
    <col min="11" max="11" width="7.7265625" customWidth="1"/>
    <col min="12" max="12" width="7" customWidth="1"/>
    <col min="14" max="14" width="8" bestFit="1" customWidth="1"/>
    <col min="15" max="15" width="5.453125" bestFit="1" customWidth="1"/>
    <col min="16" max="16" width="1.54296875" customWidth="1"/>
    <col min="17" max="17" width="7.54296875" customWidth="1"/>
    <col min="19" max="19" width="7.453125" bestFit="1" customWidth="1"/>
    <col min="20" max="20" width="5.453125" bestFit="1" customWidth="1"/>
    <col min="21" max="21" width="11.1796875" bestFit="1" customWidth="1"/>
  </cols>
  <sheetData>
    <row r="1" spans="2:21" ht="18.5" x14ac:dyDescent="0.35">
      <c r="B1" s="125" t="s">
        <v>38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2:21" ht="18.75" customHeight="1" x14ac:dyDescent="0.35">
      <c r="B2" s="126" t="s">
        <v>88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97"/>
    </row>
    <row r="3" spans="2:21" ht="3" customHeight="1" x14ac:dyDescent="0.35">
      <c r="U3" s="97"/>
    </row>
    <row r="4" spans="2:21" x14ac:dyDescent="0.35">
      <c r="B4" s="129" t="s">
        <v>65</v>
      </c>
      <c r="C4" s="120" t="s">
        <v>23</v>
      </c>
      <c r="D4" s="120"/>
      <c r="E4" s="120"/>
      <c r="F4" s="120"/>
      <c r="G4" s="120"/>
      <c r="H4" s="120"/>
      <c r="I4" s="120"/>
      <c r="K4" s="122" t="s">
        <v>21</v>
      </c>
      <c r="L4" s="123"/>
      <c r="M4" s="123"/>
      <c r="N4" s="123"/>
      <c r="O4" s="124"/>
      <c r="Q4" s="3" t="s">
        <v>0</v>
      </c>
      <c r="R4" s="8" t="s">
        <v>22</v>
      </c>
      <c r="S4" s="108"/>
      <c r="T4" s="4"/>
      <c r="U4" s="114"/>
    </row>
    <row r="5" spans="2:21" x14ac:dyDescent="0.35">
      <c r="B5" s="130"/>
      <c r="C5" s="83" t="s">
        <v>12</v>
      </c>
      <c r="D5" s="83" t="s">
        <v>6</v>
      </c>
      <c r="E5" s="83" t="s">
        <v>5</v>
      </c>
      <c r="F5" s="83" t="s">
        <v>14</v>
      </c>
      <c r="G5" s="83" t="s">
        <v>10</v>
      </c>
      <c r="H5" s="83" t="s">
        <v>15</v>
      </c>
      <c r="I5" s="83" t="s">
        <v>16</v>
      </c>
      <c r="J5" s="84"/>
      <c r="K5" s="83" t="s">
        <v>5</v>
      </c>
      <c r="L5" s="83" t="s">
        <v>9</v>
      </c>
      <c r="M5" s="83" t="s">
        <v>10</v>
      </c>
      <c r="N5" s="83" t="s">
        <v>15</v>
      </c>
      <c r="O5" s="83" t="s">
        <v>16</v>
      </c>
      <c r="P5" s="84"/>
      <c r="Q5" s="83" t="s">
        <v>5</v>
      </c>
      <c r="R5" s="85" t="s">
        <v>10</v>
      </c>
      <c r="S5" s="85" t="s">
        <v>15</v>
      </c>
      <c r="T5" s="85" t="s">
        <v>16</v>
      </c>
      <c r="U5" s="97"/>
    </row>
    <row r="6" spans="2:21" x14ac:dyDescent="0.35">
      <c r="B6" s="5" t="s">
        <v>18</v>
      </c>
      <c r="C6" s="174">
        <v>2</v>
      </c>
      <c r="D6" s="174">
        <v>10</v>
      </c>
      <c r="E6" s="174">
        <v>5</v>
      </c>
      <c r="F6" s="174">
        <v>39</v>
      </c>
      <c r="G6" s="174">
        <v>30</v>
      </c>
      <c r="H6" s="174">
        <v>600</v>
      </c>
      <c r="I6" s="173">
        <v>0.65</v>
      </c>
      <c r="J6" s="175"/>
      <c r="K6" s="174">
        <v>3</v>
      </c>
      <c r="L6" s="174">
        <v>9</v>
      </c>
      <c r="M6" s="174">
        <v>5</v>
      </c>
      <c r="N6" s="174">
        <v>134</v>
      </c>
      <c r="O6" s="173">
        <v>0.7</v>
      </c>
      <c r="P6" s="175"/>
      <c r="Q6" s="174">
        <v>2</v>
      </c>
      <c r="R6" s="174">
        <v>2</v>
      </c>
      <c r="S6" s="174">
        <v>88</v>
      </c>
      <c r="T6" s="173">
        <v>0.5</v>
      </c>
      <c r="U6" s="107"/>
    </row>
    <row r="7" spans="2:21" x14ac:dyDescent="0.35">
      <c r="B7" s="5" t="s">
        <v>19</v>
      </c>
      <c r="C7" s="174">
        <v>2</v>
      </c>
      <c r="D7" s="174">
        <v>70</v>
      </c>
      <c r="E7" s="174">
        <v>13</v>
      </c>
      <c r="F7" s="174">
        <v>171</v>
      </c>
      <c r="G7" s="174">
        <v>142</v>
      </c>
      <c r="H7" s="174">
        <v>3843</v>
      </c>
      <c r="I7" s="173">
        <v>0.89</v>
      </c>
      <c r="J7" s="175"/>
      <c r="K7" s="174">
        <v>7</v>
      </c>
      <c r="L7" s="174">
        <v>21</v>
      </c>
      <c r="M7" s="174">
        <v>28</v>
      </c>
      <c r="N7" s="174">
        <v>905</v>
      </c>
      <c r="O7" s="173">
        <v>0.86</v>
      </c>
      <c r="P7" s="175"/>
      <c r="Q7" s="174">
        <v>5</v>
      </c>
      <c r="R7" s="174">
        <v>9</v>
      </c>
      <c r="S7" s="174">
        <v>320</v>
      </c>
      <c r="T7" s="173">
        <v>0.68</v>
      </c>
      <c r="U7" s="107"/>
    </row>
    <row r="8" spans="2:21" x14ac:dyDescent="0.35">
      <c r="B8" s="5" t="s">
        <v>32</v>
      </c>
      <c r="C8" s="174">
        <v>1</v>
      </c>
      <c r="D8" s="174">
        <v>40</v>
      </c>
      <c r="E8" s="174">
        <v>7</v>
      </c>
      <c r="F8" s="174">
        <v>65</v>
      </c>
      <c r="G8" s="174">
        <v>23</v>
      </c>
      <c r="H8" s="174">
        <v>617</v>
      </c>
      <c r="I8" s="173">
        <v>0.59760000000000002</v>
      </c>
      <c r="J8" s="175"/>
      <c r="K8" s="174">
        <v>6</v>
      </c>
      <c r="L8" s="174">
        <v>22</v>
      </c>
      <c r="M8" s="174">
        <v>3</v>
      </c>
      <c r="N8" s="174">
        <v>78</v>
      </c>
      <c r="O8" s="173">
        <v>0.40639999999999998</v>
      </c>
      <c r="P8" s="175"/>
      <c r="Q8" s="174">
        <v>5</v>
      </c>
      <c r="R8" s="174">
        <v>1</v>
      </c>
      <c r="S8" s="174">
        <v>24</v>
      </c>
      <c r="T8" s="173">
        <v>0.9</v>
      </c>
      <c r="U8" s="107"/>
    </row>
    <row r="9" spans="2:21" x14ac:dyDescent="0.35">
      <c r="B9" s="5" t="s">
        <v>20</v>
      </c>
      <c r="C9" s="174">
        <v>2</v>
      </c>
      <c r="D9" s="174">
        <v>45</v>
      </c>
      <c r="E9" s="174">
        <v>7</v>
      </c>
      <c r="F9" s="174">
        <v>83</v>
      </c>
      <c r="G9" s="174">
        <v>45</v>
      </c>
      <c r="H9" s="174">
        <v>1128</v>
      </c>
      <c r="I9" s="173">
        <v>0.77429999999999999</v>
      </c>
      <c r="J9" s="175"/>
      <c r="K9" s="174">
        <v>7</v>
      </c>
      <c r="L9" s="174">
        <v>19</v>
      </c>
      <c r="M9" s="174">
        <v>17</v>
      </c>
      <c r="N9" s="174">
        <v>408</v>
      </c>
      <c r="O9" s="173">
        <v>0.71</v>
      </c>
      <c r="P9" s="175"/>
      <c r="Q9" s="174">
        <v>7</v>
      </c>
      <c r="R9" s="174">
        <v>6</v>
      </c>
      <c r="S9" s="174">
        <v>146</v>
      </c>
      <c r="T9" s="173">
        <v>0.32500000000000001</v>
      </c>
      <c r="U9" s="107"/>
    </row>
    <row r="10" spans="2:21" x14ac:dyDescent="0.35">
      <c r="B10" s="100" t="s">
        <v>85</v>
      </c>
      <c r="C10" s="113">
        <f>SUM(C6:C9)</f>
        <v>7</v>
      </c>
      <c r="D10" s="113">
        <f t="shared" ref="D10:H10" si="0">SUM(D6:D9)</f>
        <v>165</v>
      </c>
      <c r="E10" s="113">
        <f t="shared" si="0"/>
        <v>32</v>
      </c>
      <c r="F10" s="113">
        <f t="shared" si="0"/>
        <v>358</v>
      </c>
      <c r="G10" s="113">
        <f t="shared" si="0"/>
        <v>240</v>
      </c>
      <c r="H10" s="113">
        <f t="shared" si="0"/>
        <v>6188</v>
      </c>
      <c r="I10" s="111">
        <f>SUM(I6:I9)/4</f>
        <v>0.72797500000000004</v>
      </c>
      <c r="J10" s="6"/>
      <c r="K10" s="113">
        <f t="shared" ref="K10" si="1">SUM(K6:K9)</f>
        <v>23</v>
      </c>
      <c r="L10" s="113">
        <f t="shared" ref="L10" si="2">SUM(L6:L9)</f>
        <v>71</v>
      </c>
      <c r="M10" s="113">
        <f t="shared" ref="M10" si="3">SUM(M6:M9)</f>
        <v>53</v>
      </c>
      <c r="N10" s="113">
        <f t="shared" ref="N10" si="4">SUM(N6:N9)</f>
        <v>1525</v>
      </c>
      <c r="O10" s="111">
        <f>SUM(O6:O9)/4</f>
        <v>0.66910000000000003</v>
      </c>
      <c r="P10" s="6"/>
      <c r="Q10" s="113">
        <f t="shared" ref="Q10" si="5">SUM(Q6:Q9)</f>
        <v>19</v>
      </c>
      <c r="R10" s="113">
        <f t="shared" ref="R10" si="6">SUM(R6:R9)</f>
        <v>18</v>
      </c>
      <c r="S10" s="113">
        <f t="shared" ref="S10" si="7">SUM(S6:S9)</f>
        <v>578</v>
      </c>
      <c r="T10" s="111">
        <f>SUM(T6:T9)/4</f>
        <v>0.60125000000000006</v>
      </c>
    </row>
    <row r="11" spans="2:21" ht="5.25" customHeight="1" x14ac:dyDescent="0.3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2:21" x14ac:dyDescent="0.35">
      <c r="B12" s="129" t="s">
        <v>64</v>
      </c>
      <c r="C12" s="120" t="s">
        <v>23</v>
      </c>
      <c r="D12" s="120"/>
      <c r="E12" s="120"/>
      <c r="F12" s="120"/>
      <c r="G12" s="120"/>
      <c r="H12" s="120"/>
      <c r="I12" s="120"/>
      <c r="J12" s="6"/>
      <c r="K12" s="122" t="s">
        <v>21</v>
      </c>
      <c r="L12" s="123"/>
      <c r="M12" s="123"/>
      <c r="N12" s="123"/>
      <c r="O12" s="124"/>
      <c r="P12" s="6"/>
      <c r="Q12" s="121" t="s">
        <v>22</v>
      </c>
      <c r="R12" s="121"/>
      <c r="S12" s="121"/>
      <c r="T12" s="121"/>
    </row>
    <row r="13" spans="2:21" x14ac:dyDescent="0.35">
      <c r="B13" s="130"/>
      <c r="C13" s="83" t="s">
        <v>12</v>
      </c>
      <c r="D13" s="83" t="s">
        <v>6</v>
      </c>
      <c r="E13" s="83" t="s">
        <v>5</v>
      </c>
      <c r="F13" s="83" t="s">
        <v>14</v>
      </c>
      <c r="G13" s="83" t="s">
        <v>10</v>
      </c>
      <c r="H13" s="83" t="s">
        <v>15</v>
      </c>
      <c r="I13" s="83" t="s">
        <v>16</v>
      </c>
      <c r="J13" s="84"/>
      <c r="K13" s="83" t="s">
        <v>5</v>
      </c>
      <c r="L13" s="83" t="s">
        <v>9</v>
      </c>
      <c r="M13" s="83" t="s">
        <v>10</v>
      </c>
      <c r="N13" s="83" t="s">
        <v>15</v>
      </c>
      <c r="O13" s="83" t="s">
        <v>16</v>
      </c>
      <c r="P13" s="84"/>
      <c r="Q13" s="83" t="s">
        <v>5</v>
      </c>
      <c r="R13" s="85" t="s">
        <v>10</v>
      </c>
      <c r="S13" s="85" t="s">
        <v>15</v>
      </c>
      <c r="T13" s="85" t="s">
        <v>16</v>
      </c>
    </row>
    <row r="14" spans="2:21" x14ac:dyDescent="0.35">
      <c r="B14" s="5" t="s">
        <v>17</v>
      </c>
      <c r="C14" s="174">
        <v>1</v>
      </c>
      <c r="D14" s="174">
        <v>139</v>
      </c>
      <c r="E14" s="174">
        <v>9</v>
      </c>
      <c r="F14" s="174">
        <v>276</v>
      </c>
      <c r="G14" s="174">
        <v>184</v>
      </c>
      <c r="H14" s="174">
        <v>3952</v>
      </c>
      <c r="I14" s="173">
        <v>0.67</v>
      </c>
      <c r="J14" s="175"/>
      <c r="K14" s="174">
        <v>9</v>
      </c>
      <c r="L14" s="174">
        <v>48</v>
      </c>
      <c r="M14" s="174">
        <v>49</v>
      </c>
      <c r="N14" s="174">
        <v>1465</v>
      </c>
      <c r="O14" s="173">
        <v>0.52659999999999996</v>
      </c>
      <c r="P14" s="174"/>
      <c r="Q14" s="174">
        <v>9</v>
      </c>
      <c r="R14" s="174">
        <v>16</v>
      </c>
      <c r="S14" s="174">
        <v>470</v>
      </c>
      <c r="T14" s="173">
        <v>0.3</v>
      </c>
      <c r="U14" s="107"/>
    </row>
    <row r="15" spans="2:21" x14ac:dyDescent="0.35">
      <c r="B15" s="5" t="s">
        <v>24</v>
      </c>
      <c r="C15" s="174">
        <v>4</v>
      </c>
      <c r="D15" s="174">
        <v>409</v>
      </c>
      <c r="E15" s="174">
        <v>21</v>
      </c>
      <c r="F15" s="174">
        <v>666</v>
      </c>
      <c r="G15" s="174">
        <v>436</v>
      </c>
      <c r="H15" s="174">
        <v>12315</v>
      </c>
      <c r="I15" s="173">
        <v>0.61660000000000004</v>
      </c>
      <c r="J15" s="175"/>
      <c r="K15" s="174">
        <v>21</v>
      </c>
      <c r="L15" s="174">
        <v>112</v>
      </c>
      <c r="M15" s="174">
        <v>100</v>
      </c>
      <c r="N15" s="174">
        <v>3160</v>
      </c>
      <c r="O15" s="173">
        <v>0.6109</v>
      </c>
      <c r="P15" s="174"/>
      <c r="Q15" s="174">
        <v>18</v>
      </c>
      <c r="R15" s="174">
        <v>43</v>
      </c>
      <c r="S15" s="174">
        <v>1470</v>
      </c>
      <c r="T15" s="173">
        <v>0.38900000000000001</v>
      </c>
      <c r="U15" s="107"/>
    </row>
    <row r="16" spans="2:21" x14ac:dyDescent="0.35">
      <c r="B16" s="5" t="s">
        <v>25</v>
      </c>
      <c r="C16" s="174">
        <v>2</v>
      </c>
      <c r="D16" s="174">
        <v>195</v>
      </c>
      <c r="E16" s="174">
        <v>26</v>
      </c>
      <c r="F16" s="174">
        <v>310</v>
      </c>
      <c r="G16" s="174">
        <v>190</v>
      </c>
      <c r="H16" s="174">
        <v>5050</v>
      </c>
      <c r="I16" s="173">
        <v>0.62</v>
      </c>
      <c r="J16" s="175"/>
      <c r="K16" s="174">
        <v>26</v>
      </c>
      <c r="L16" s="174">
        <v>61</v>
      </c>
      <c r="M16" s="174">
        <v>38</v>
      </c>
      <c r="N16" s="174">
        <v>1000</v>
      </c>
      <c r="O16" s="173">
        <v>0.56200000000000006</v>
      </c>
      <c r="P16" s="174"/>
      <c r="Q16" s="174">
        <v>23</v>
      </c>
      <c r="R16" s="174">
        <v>12</v>
      </c>
      <c r="S16" s="174">
        <v>390</v>
      </c>
      <c r="T16" s="173">
        <v>0.37</v>
      </c>
      <c r="U16" s="107"/>
    </row>
    <row r="17" spans="2:21" x14ac:dyDescent="0.35">
      <c r="B17" s="5" t="s">
        <v>26</v>
      </c>
      <c r="C17" s="174">
        <v>1</v>
      </c>
      <c r="D17" s="174">
        <v>93</v>
      </c>
      <c r="E17" s="174">
        <v>8</v>
      </c>
      <c r="F17" s="174">
        <v>108</v>
      </c>
      <c r="G17" s="174">
        <v>83</v>
      </c>
      <c r="H17" s="174">
        <v>1912</v>
      </c>
      <c r="I17" s="173">
        <v>0.5</v>
      </c>
      <c r="J17" s="175"/>
      <c r="K17" s="174">
        <v>8</v>
      </c>
      <c r="L17" s="174">
        <v>28</v>
      </c>
      <c r="M17" s="174">
        <v>17</v>
      </c>
      <c r="N17" s="174">
        <v>423</v>
      </c>
      <c r="O17" s="173">
        <v>0.5</v>
      </c>
      <c r="P17" s="174"/>
      <c r="Q17" s="174">
        <v>7</v>
      </c>
      <c r="R17" s="174">
        <v>5</v>
      </c>
      <c r="S17" s="174">
        <v>131</v>
      </c>
      <c r="T17" s="173">
        <v>0.4</v>
      </c>
      <c r="U17" s="107"/>
    </row>
    <row r="18" spans="2:21" x14ac:dyDescent="0.35">
      <c r="B18" s="5" t="s">
        <v>62</v>
      </c>
      <c r="C18" s="174">
        <v>1</v>
      </c>
      <c r="D18" s="174">
        <v>71</v>
      </c>
      <c r="E18" s="174">
        <v>9</v>
      </c>
      <c r="F18" s="174">
        <v>120</v>
      </c>
      <c r="G18" s="174">
        <v>78</v>
      </c>
      <c r="H18" s="174">
        <v>1713</v>
      </c>
      <c r="I18" s="173">
        <v>0.48749999999999999</v>
      </c>
      <c r="J18" s="175"/>
      <c r="K18" s="174">
        <v>8</v>
      </c>
      <c r="L18" s="174">
        <v>24</v>
      </c>
      <c r="M18" s="174">
        <v>16</v>
      </c>
      <c r="N18" s="174">
        <v>456</v>
      </c>
      <c r="O18" s="173">
        <v>0.55000000000000004</v>
      </c>
      <c r="P18" s="174"/>
      <c r="Q18" s="174">
        <v>4</v>
      </c>
      <c r="R18" s="174">
        <v>5</v>
      </c>
      <c r="S18" s="174">
        <v>195</v>
      </c>
      <c r="T18" s="173">
        <v>0.42499999999999999</v>
      </c>
      <c r="U18" s="107"/>
    </row>
    <row r="19" spans="2:21" x14ac:dyDescent="0.35">
      <c r="B19" s="100" t="s">
        <v>85</v>
      </c>
      <c r="C19" s="113">
        <f>SUM(C14:C18)</f>
        <v>9</v>
      </c>
      <c r="D19" s="113">
        <f t="shared" ref="D19:H19" si="8">SUM(D14:D18)</f>
        <v>907</v>
      </c>
      <c r="E19" s="113">
        <f t="shared" si="8"/>
        <v>73</v>
      </c>
      <c r="F19" s="113">
        <f t="shared" si="8"/>
        <v>1480</v>
      </c>
      <c r="G19" s="113">
        <f t="shared" si="8"/>
        <v>971</v>
      </c>
      <c r="H19" s="113">
        <f t="shared" si="8"/>
        <v>24942</v>
      </c>
      <c r="I19" s="111">
        <f>SUM(I14:I18)/5</f>
        <v>0.57882</v>
      </c>
      <c r="J19" s="6"/>
      <c r="K19" s="113">
        <f t="shared" ref="K19" si="9">SUM(K14:K18)</f>
        <v>72</v>
      </c>
      <c r="L19" s="113">
        <f t="shared" ref="L19" si="10">SUM(L14:L18)</f>
        <v>273</v>
      </c>
      <c r="M19" s="113">
        <f t="shared" ref="M19" si="11">SUM(M14:M18)</f>
        <v>220</v>
      </c>
      <c r="N19" s="113">
        <f t="shared" ref="N19" si="12">SUM(N14:N18)</f>
        <v>6504</v>
      </c>
      <c r="O19" s="111">
        <f>SUM(O14:O18)/5</f>
        <v>0.54990000000000006</v>
      </c>
      <c r="P19" s="6"/>
      <c r="Q19" s="113">
        <f t="shared" ref="Q19" si="13">SUM(Q14:Q18)</f>
        <v>61</v>
      </c>
      <c r="R19" s="113">
        <f t="shared" ref="R19" si="14">SUM(R14:R18)</f>
        <v>81</v>
      </c>
      <c r="S19" s="113">
        <f t="shared" ref="S19" si="15">SUM(S14:S18)</f>
        <v>2656</v>
      </c>
      <c r="T19" s="111">
        <f>SUM(T14:T18)/5</f>
        <v>0.37680000000000002</v>
      </c>
    </row>
    <row r="20" spans="2:21" ht="5.25" customHeight="1" x14ac:dyDescent="0.3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2:21" x14ac:dyDescent="0.35">
      <c r="B21" s="129" t="s">
        <v>63</v>
      </c>
      <c r="C21" s="120" t="s">
        <v>23</v>
      </c>
      <c r="D21" s="120"/>
      <c r="E21" s="120"/>
      <c r="F21" s="120"/>
      <c r="G21" s="120"/>
      <c r="H21" s="120"/>
      <c r="I21" s="120"/>
      <c r="J21" s="6"/>
      <c r="K21" s="122" t="s">
        <v>21</v>
      </c>
      <c r="L21" s="123"/>
      <c r="M21" s="123"/>
      <c r="N21" s="123"/>
      <c r="O21" s="124"/>
      <c r="P21" s="6"/>
      <c r="Q21" s="121" t="s">
        <v>22</v>
      </c>
      <c r="R21" s="121"/>
      <c r="S21" s="121"/>
      <c r="T21" s="121"/>
    </row>
    <row r="22" spans="2:21" x14ac:dyDescent="0.35">
      <c r="B22" s="130"/>
      <c r="C22" s="83" t="s">
        <v>12</v>
      </c>
      <c r="D22" s="83" t="s">
        <v>6</v>
      </c>
      <c r="E22" s="83" t="s">
        <v>5</v>
      </c>
      <c r="F22" s="83" t="s">
        <v>14</v>
      </c>
      <c r="G22" s="83" t="s">
        <v>10</v>
      </c>
      <c r="H22" s="83" t="s">
        <v>15</v>
      </c>
      <c r="I22" s="83" t="s">
        <v>16</v>
      </c>
      <c r="J22" s="84"/>
      <c r="K22" s="83" t="s">
        <v>5</v>
      </c>
      <c r="L22" s="83" t="s">
        <v>9</v>
      </c>
      <c r="M22" s="83" t="s">
        <v>10</v>
      </c>
      <c r="N22" s="83" t="s">
        <v>15</v>
      </c>
      <c r="O22" s="83" t="s">
        <v>16</v>
      </c>
      <c r="P22" s="84"/>
      <c r="Q22" s="83" t="s">
        <v>5</v>
      </c>
      <c r="R22" s="85" t="s">
        <v>10</v>
      </c>
      <c r="S22" s="85" t="s">
        <v>15</v>
      </c>
      <c r="T22" s="85" t="s">
        <v>16</v>
      </c>
    </row>
    <row r="23" spans="2:21" x14ac:dyDescent="0.35">
      <c r="B23" s="5" t="s">
        <v>27</v>
      </c>
      <c r="C23" s="174">
        <v>1</v>
      </c>
      <c r="D23" s="174">
        <v>72</v>
      </c>
      <c r="E23" s="174">
        <v>19</v>
      </c>
      <c r="F23" s="174">
        <v>227</v>
      </c>
      <c r="G23" s="174">
        <v>179</v>
      </c>
      <c r="H23" s="174">
        <v>3746</v>
      </c>
      <c r="I23" s="173">
        <v>0.56499999999999995</v>
      </c>
      <c r="J23" s="175"/>
      <c r="K23" s="174">
        <v>19</v>
      </c>
      <c r="L23" s="174">
        <v>40</v>
      </c>
      <c r="M23" s="174">
        <v>34</v>
      </c>
      <c r="N23" s="174">
        <v>832</v>
      </c>
      <c r="O23" s="173">
        <v>0.65780000000000005</v>
      </c>
      <c r="P23" s="174">
        <f>'[1]Realizado 2018 '!P1</f>
        <v>0</v>
      </c>
      <c r="Q23" s="174">
        <v>19</v>
      </c>
      <c r="R23" s="174">
        <v>14</v>
      </c>
      <c r="S23" s="174">
        <v>374</v>
      </c>
      <c r="T23" s="173">
        <v>0.42</v>
      </c>
      <c r="U23" s="107"/>
    </row>
    <row r="24" spans="2:21" x14ac:dyDescent="0.35">
      <c r="B24" s="5" t="s">
        <v>28</v>
      </c>
      <c r="C24" s="174">
        <v>2</v>
      </c>
      <c r="D24" s="174">
        <v>444</v>
      </c>
      <c r="E24" s="174">
        <v>34</v>
      </c>
      <c r="F24" s="174">
        <v>854</v>
      </c>
      <c r="G24" s="174">
        <v>503</v>
      </c>
      <c r="H24" s="174">
        <v>13039</v>
      </c>
      <c r="I24" s="176">
        <v>0.6</v>
      </c>
      <c r="J24" s="175"/>
      <c r="K24" s="174">
        <v>34</v>
      </c>
      <c r="L24" s="174">
        <v>146</v>
      </c>
      <c r="M24" s="174">
        <v>107</v>
      </c>
      <c r="N24" s="174">
        <v>3182</v>
      </c>
      <c r="O24" s="176">
        <v>0.6</v>
      </c>
      <c r="P24" s="174" t="e">
        <f>'[1]Realizado 2018 '!#REF!</f>
        <v>#REF!</v>
      </c>
      <c r="Q24" s="174">
        <v>30</v>
      </c>
      <c r="R24" s="174">
        <v>33</v>
      </c>
      <c r="S24" s="174">
        <v>1195</v>
      </c>
      <c r="T24" s="176">
        <v>0.6</v>
      </c>
      <c r="U24" s="107"/>
    </row>
    <row r="25" spans="2:21" x14ac:dyDescent="0.35">
      <c r="B25" s="100" t="s">
        <v>85</v>
      </c>
      <c r="C25" s="113">
        <f>SUM(C23:C24)</f>
        <v>3</v>
      </c>
      <c r="D25" s="113">
        <f t="shared" ref="D25:H25" si="16">SUM(D23:D24)</f>
        <v>516</v>
      </c>
      <c r="E25" s="113">
        <f t="shared" si="16"/>
        <v>53</v>
      </c>
      <c r="F25" s="113">
        <f t="shared" si="16"/>
        <v>1081</v>
      </c>
      <c r="G25" s="113">
        <f t="shared" si="16"/>
        <v>682</v>
      </c>
      <c r="H25" s="113">
        <f t="shared" si="16"/>
        <v>16785</v>
      </c>
      <c r="I25" s="111">
        <f>SUM(I20:I24)/2</f>
        <v>0.58250000000000002</v>
      </c>
      <c r="J25" s="6"/>
      <c r="K25" s="113">
        <f t="shared" ref="K25" si="17">SUM(K23:K24)</f>
        <v>53</v>
      </c>
      <c r="L25" s="113">
        <f t="shared" ref="L25" si="18">SUM(L23:L24)</f>
        <v>186</v>
      </c>
      <c r="M25" s="113">
        <f t="shared" ref="M25" si="19">SUM(M23:M24)</f>
        <v>141</v>
      </c>
      <c r="N25" s="113">
        <f t="shared" ref="N25" si="20">SUM(N23:N24)</f>
        <v>4014</v>
      </c>
      <c r="O25" s="111">
        <f>SUM(O20:O24)/2</f>
        <v>0.62890000000000001</v>
      </c>
      <c r="P25" s="6"/>
      <c r="Q25" s="113">
        <f t="shared" ref="Q25" si="21">SUM(Q23:Q24)</f>
        <v>49</v>
      </c>
      <c r="R25" s="113">
        <f t="shared" ref="R25" si="22">SUM(R23:R24)</f>
        <v>47</v>
      </c>
      <c r="S25" s="113">
        <f t="shared" ref="S25" si="23">SUM(S23:S24)</f>
        <v>1569</v>
      </c>
      <c r="T25" s="111">
        <f>SUM(T20:T24)/2</f>
        <v>0.51</v>
      </c>
    </row>
    <row r="26" spans="2:21" ht="6.75" customHeight="1" x14ac:dyDescent="0.3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2:21" x14ac:dyDescent="0.35">
      <c r="B27" s="131" t="s">
        <v>66</v>
      </c>
      <c r="C27" s="120" t="s">
        <v>23</v>
      </c>
      <c r="D27" s="120"/>
      <c r="E27" s="120"/>
      <c r="F27" s="120"/>
      <c r="G27" s="120"/>
      <c r="H27" s="120"/>
      <c r="I27" s="120"/>
      <c r="J27" s="6"/>
      <c r="K27" s="122" t="s">
        <v>21</v>
      </c>
      <c r="L27" s="123"/>
      <c r="M27" s="123"/>
      <c r="N27" s="123"/>
      <c r="O27" s="124"/>
      <c r="P27" s="6"/>
      <c r="Q27" s="121" t="s">
        <v>22</v>
      </c>
      <c r="R27" s="121"/>
      <c r="S27" s="121"/>
      <c r="T27" s="121"/>
    </row>
    <row r="28" spans="2:21" x14ac:dyDescent="0.35">
      <c r="B28" s="132"/>
      <c r="C28" s="83" t="s">
        <v>12</v>
      </c>
      <c r="D28" s="83" t="s">
        <v>6</v>
      </c>
      <c r="E28" s="83" t="s">
        <v>5</v>
      </c>
      <c r="F28" s="83" t="s">
        <v>14</v>
      </c>
      <c r="G28" s="83" t="s">
        <v>10</v>
      </c>
      <c r="H28" s="83" t="s">
        <v>15</v>
      </c>
      <c r="I28" s="83" t="s">
        <v>16</v>
      </c>
      <c r="J28" s="84"/>
      <c r="K28" s="83" t="s">
        <v>5</v>
      </c>
      <c r="L28" s="83" t="s">
        <v>9</v>
      </c>
      <c r="M28" s="83" t="s">
        <v>10</v>
      </c>
      <c r="N28" s="83" t="s">
        <v>15</v>
      </c>
      <c r="O28" s="83" t="s">
        <v>16</v>
      </c>
      <c r="P28" s="84"/>
      <c r="Q28" s="83" t="s">
        <v>5</v>
      </c>
      <c r="R28" s="85" t="s">
        <v>10</v>
      </c>
      <c r="S28" s="85" t="s">
        <v>15</v>
      </c>
      <c r="T28" s="85" t="s">
        <v>16</v>
      </c>
    </row>
    <row r="29" spans="2:21" x14ac:dyDescent="0.35">
      <c r="B29" s="5" t="s">
        <v>29</v>
      </c>
      <c r="C29" s="174">
        <v>2</v>
      </c>
      <c r="D29" s="174">
        <v>155</v>
      </c>
      <c r="E29" s="174">
        <v>15</v>
      </c>
      <c r="F29" s="174">
        <v>315</v>
      </c>
      <c r="G29" s="174">
        <v>203</v>
      </c>
      <c r="H29" s="174">
        <v>4945</v>
      </c>
      <c r="I29" s="176">
        <v>0.74099999999999999</v>
      </c>
      <c r="J29" s="175"/>
      <c r="K29" s="174">
        <v>14</v>
      </c>
      <c r="L29" s="174">
        <v>57</v>
      </c>
      <c r="M29" s="174">
        <v>51</v>
      </c>
      <c r="N29" s="174">
        <v>1629</v>
      </c>
      <c r="O29" s="176">
        <v>0.72599999999999998</v>
      </c>
      <c r="P29" s="174"/>
      <c r="Q29" s="174">
        <v>13</v>
      </c>
      <c r="R29" s="174">
        <v>21</v>
      </c>
      <c r="S29" s="174">
        <v>826</v>
      </c>
      <c r="T29" s="176">
        <v>0.4</v>
      </c>
      <c r="U29" s="107"/>
    </row>
    <row r="30" spans="2:21" x14ac:dyDescent="0.35">
      <c r="B30" s="5" t="s">
        <v>30</v>
      </c>
      <c r="C30" s="174">
        <v>1</v>
      </c>
      <c r="D30" s="174">
        <v>33</v>
      </c>
      <c r="E30" s="174">
        <v>7</v>
      </c>
      <c r="F30" s="174">
        <v>61</v>
      </c>
      <c r="G30" s="174">
        <v>36</v>
      </c>
      <c r="H30" s="174">
        <v>875</v>
      </c>
      <c r="I30" s="173">
        <v>0.68200000000000005</v>
      </c>
      <c r="J30" s="175"/>
      <c r="K30" s="174">
        <v>5</v>
      </c>
      <c r="L30" s="174">
        <v>16</v>
      </c>
      <c r="M30" s="174">
        <v>8</v>
      </c>
      <c r="N30" s="174">
        <v>233</v>
      </c>
      <c r="O30" s="173">
        <v>0.628</v>
      </c>
      <c r="P30" s="174"/>
      <c r="Q30" s="174">
        <v>2</v>
      </c>
      <c r="R30" s="174">
        <v>2</v>
      </c>
      <c r="S30" s="174">
        <v>67</v>
      </c>
      <c r="T30" s="173">
        <v>0.55000000000000004</v>
      </c>
      <c r="U30" s="107"/>
    </row>
    <row r="31" spans="2:21" x14ac:dyDescent="0.35">
      <c r="B31" s="5" t="s">
        <v>31</v>
      </c>
      <c r="C31" s="174">
        <v>1</v>
      </c>
      <c r="D31" s="174">
        <v>46</v>
      </c>
      <c r="E31" s="174">
        <v>7</v>
      </c>
      <c r="F31" s="174">
        <v>68</v>
      </c>
      <c r="G31" s="174">
        <v>50</v>
      </c>
      <c r="H31" s="174">
        <v>1521</v>
      </c>
      <c r="I31" s="173">
        <v>0.6</v>
      </c>
      <c r="J31" s="175"/>
      <c r="K31" s="174">
        <v>6</v>
      </c>
      <c r="L31" s="174">
        <v>19</v>
      </c>
      <c r="M31" s="174">
        <v>18</v>
      </c>
      <c r="N31" s="174">
        <v>465</v>
      </c>
      <c r="O31" s="173">
        <v>0.60209999999999997</v>
      </c>
      <c r="P31" s="174"/>
      <c r="Q31" s="174">
        <v>4</v>
      </c>
      <c r="R31" s="174">
        <v>6</v>
      </c>
      <c r="S31" s="174">
        <v>196</v>
      </c>
      <c r="T31" s="173">
        <v>0.20499999999999999</v>
      </c>
      <c r="U31" s="107"/>
    </row>
    <row r="32" spans="2:21" x14ac:dyDescent="0.35">
      <c r="B32" s="100" t="s">
        <v>85</v>
      </c>
      <c r="C32" s="113">
        <f>SUM(C29:C31)</f>
        <v>4</v>
      </c>
      <c r="D32" s="113">
        <f t="shared" ref="D32:G32" si="24">SUM(D29:D31)</f>
        <v>234</v>
      </c>
      <c r="E32" s="113">
        <f t="shared" si="24"/>
        <v>29</v>
      </c>
      <c r="F32" s="113">
        <f t="shared" si="24"/>
        <v>444</v>
      </c>
      <c r="G32" s="113">
        <f t="shared" si="24"/>
        <v>289</v>
      </c>
      <c r="H32" s="113">
        <f>SUM(H29:H31)</f>
        <v>7341</v>
      </c>
      <c r="I32" s="111">
        <f>SUM(I29:I31)/3</f>
        <v>0.67433333333333334</v>
      </c>
      <c r="J32" s="6"/>
      <c r="K32" s="113">
        <f t="shared" ref="K32" si="25">SUM(K29:K31)</f>
        <v>25</v>
      </c>
      <c r="L32" s="113">
        <f t="shared" ref="L32" si="26">SUM(L29:L31)</f>
        <v>92</v>
      </c>
      <c r="M32" s="113">
        <f t="shared" ref="M32" si="27">SUM(M29:M31)</f>
        <v>77</v>
      </c>
      <c r="N32" s="113">
        <f>SUM(N29:N31)</f>
        <v>2327</v>
      </c>
      <c r="O32" s="111">
        <f>SUM(O29:O31)/3</f>
        <v>0.65203333333333335</v>
      </c>
      <c r="P32" s="6"/>
      <c r="Q32" s="113">
        <f t="shared" ref="Q32" si="28">SUM(Q29:Q31)</f>
        <v>19</v>
      </c>
      <c r="R32" s="113">
        <f t="shared" ref="R32" si="29">SUM(R29:R31)</f>
        <v>29</v>
      </c>
      <c r="S32" s="113">
        <f t="shared" ref="S32" si="30">SUM(S29:S31)</f>
        <v>1089</v>
      </c>
      <c r="T32" s="111">
        <f>SUM(T29:T31)/3</f>
        <v>0.38500000000000001</v>
      </c>
    </row>
    <row r="33" spans="2:21" ht="7.5" customHeight="1" x14ac:dyDescent="0.3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2:21" ht="15" customHeight="1" x14ac:dyDescent="0.35">
      <c r="B34" s="129" t="s">
        <v>67</v>
      </c>
      <c r="C34" s="120" t="s">
        <v>23</v>
      </c>
      <c r="D34" s="120"/>
      <c r="E34" s="120"/>
      <c r="F34" s="120"/>
      <c r="G34" s="120"/>
      <c r="H34" s="120"/>
      <c r="I34" s="120"/>
      <c r="J34" s="6"/>
      <c r="K34" s="122" t="s">
        <v>21</v>
      </c>
      <c r="L34" s="123"/>
      <c r="M34" s="123"/>
      <c r="N34" s="123"/>
      <c r="O34" s="124"/>
      <c r="P34" s="6"/>
      <c r="Q34" s="121" t="s">
        <v>22</v>
      </c>
      <c r="R34" s="121"/>
      <c r="S34" s="121"/>
      <c r="T34" s="121"/>
    </row>
    <row r="35" spans="2:21" ht="15" customHeight="1" x14ac:dyDescent="0.35">
      <c r="B35" s="130"/>
      <c r="C35" s="83" t="s">
        <v>12</v>
      </c>
      <c r="D35" s="83" t="s">
        <v>6</v>
      </c>
      <c r="E35" s="83" t="s">
        <v>5</v>
      </c>
      <c r="F35" s="83" t="s">
        <v>14</v>
      </c>
      <c r="G35" s="83" t="s">
        <v>10</v>
      </c>
      <c r="H35" s="83" t="s">
        <v>15</v>
      </c>
      <c r="I35" s="83" t="s">
        <v>16</v>
      </c>
      <c r="J35" s="84"/>
      <c r="K35" s="83" t="s">
        <v>5</v>
      </c>
      <c r="L35" s="83" t="s">
        <v>9</v>
      </c>
      <c r="M35" s="83" t="s">
        <v>10</v>
      </c>
      <c r="N35" s="83" t="s">
        <v>15</v>
      </c>
      <c r="O35" s="83" t="s">
        <v>16</v>
      </c>
      <c r="P35" s="84"/>
      <c r="Q35" s="83" t="s">
        <v>5</v>
      </c>
      <c r="R35" s="85" t="s">
        <v>10</v>
      </c>
      <c r="S35" s="85" t="s">
        <v>15</v>
      </c>
      <c r="T35" s="85" t="s">
        <v>16</v>
      </c>
    </row>
    <row r="36" spans="2:21" x14ac:dyDescent="0.35">
      <c r="B36" s="5" t="s">
        <v>33</v>
      </c>
      <c r="C36" s="174">
        <v>1</v>
      </c>
      <c r="D36" s="174">
        <v>282</v>
      </c>
      <c r="E36" s="174">
        <v>40</v>
      </c>
      <c r="F36" s="174">
        <v>814</v>
      </c>
      <c r="G36" s="174">
        <v>724</v>
      </c>
      <c r="H36" s="174">
        <v>15724</v>
      </c>
      <c r="I36" s="173">
        <v>0.56599999999999995</v>
      </c>
      <c r="J36" s="175"/>
      <c r="K36" s="174">
        <v>39</v>
      </c>
      <c r="L36" s="174">
        <v>170</v>
      </c>
      <c r="M36" s="174">
        <v>151</v>
      </c>
      <c r="N36" s="174">
        <v>3606</v>
      </c>
      <c r="O36" s="173">
        <v>0.55730000000000002</v>
      </c>
      <c r="P36" s="175"/>
      <c r="Q36" s="174">
        <v>38</v>
      </c>
      <c r="R36" s="174">
        <v>54</v>
      </c>
      <c r="S36" s="174">
        <v>1675</v>
      </c>
      <c r="T36" s="173">
        <v>0.32929999999999998</v>
      </c>
      <c r="U36" s="107"/>
    </row>
    <row r="37" spans="2:21" x14ac:dyDescent="0.35">
      <c r="B37" s="5" t="s">
        <v>34</v>
      </c>
      <c r="C37" s="174">
        <v>1</v>
      </c>
      <c r="D37" s="174">
        <v>148</v>
      </c>
      <c r="E37" s="174">
        <v>14</v>
      </c>
      <c r="F37" s="174">
        <v>259</v>
      </c>
      <c r="G37" s="174">
        <v>162</v>
      </c>
      <c r="H37" s="174">
        <v>3721</v>
      </c>
      <c r="I37" s="173">
        <v>0.5</v>
      </c>
      <c r="J37" s="175"/>
      <c r="K37" s="174">
        <v>14</v>
      </c>
      <c r="L37" s="174">
        <v>43</v>
      </c>
      <c r="M37" s="174">
        <v>37</v>
      </c>
      <c r="N37" s="174">
        <v>827</v>
      </c>
      <c r="O37" s="173">
        <v>0.45</v>
      </c>
      <c r="P37" s="175"/>
      <c r="Q37" s="174">
        <v>12</v>
      </c>
      <c r="R37" s="174">
        <v>11</v>
      </c>
      <c r="S37" s="174">
        <v>324</v>
      </c>
      <c r="T37" s="173">
        <v>0.23</v>
      </c>
      <c r="U37" s="107"/>
    </row>
    <row r="38" spans="2:21" x14ac:dyDescent="0.35">
      <c r="B38" s="5" t="s">
        <v>35</v>
      </c>
      <c r="C38" s="174">
        <v>1</v>
      </c>
      <c r="D38" s="174">
        <v>99</v>
      </c>
      <c r="E38" s="174">
        <v>15</v>
      </c>
      <c r="F38" s="174">
        <v>154</v>
      </c>
      <c r="G38" s="174">
        <v>109</v>
      </c>
      <c r="H38" s="174">
        <v>1730</v>
      </c>
      <c r="I38" s="173">
        <v>0.55000000000000004</v>
      </c>
      <c r="J38" s="175"/>
      <c r="K38" s="174">
        <v>13</v>
      </c>
      <c r="L38" s="174">
        <v>48</v>
      </c>
      <c r="M38" s="174">
        <v>24</v>
      </c>
      <c r="N38" s="174">
        <v>417</v>
      </c>
      <c r="O38" s="173">
        <v>0.5</v>
      </c>
      <c r="P38" s="175"/>
      <c r="Q38" s="174">
        <v>10</v>
      </c>
      <c r="R38" s="174">
        <v>10</v>
      </c>
      <c r="S38" s="174">
        <v>309</v>
      </c>
      <c r="T38" s="173">
        <v>0.5</v>
      </c>
      <c r="U38" s="107"/>
    </row>
    <row r="39" spans="2:21" x14ac:dyDescent="0.35">
      <c r="B39" s="5" t="s">
        <v>36</v>
      </c>
      <c r="C39" s="174">
        <v>1</v>
      </c>
      <c r="D39" s="174">
        <v>45</v>
      </c>
      <c r="E39" s="174">
        <v>4</v>
      </c>
      <c r="F39" s="174">
        <v>49</v>
      </c>
      <c r="G39" s="174">
        <v>44</v>
      </c>
      <c r="H39" s="174">
        <v>1030</v>
      </c>
      <c r="I39" s="173">
        <v>0.68</v>
      </c>
      <c r="J39" s="175"/>
      <c r="K39" s="174">
        <v>3</v>
      </c>
      <c r="L39" s="174">
        <v>13</v>
      </c>
      <c r="M39" s="174">
        <v>8</v>
      </c>
      <c r="N39" s="174">
        <v>263</v>
      </c>
      <c r="O39" s="173">
        <v>0.6</v>
      </c>
      <c r="P39" s="175"/>
      <c r="Q39" s="174">
        <v>3</v>
      </c>
      <c r="R39" s="174">
        <v>2</v>
      </c>
      <c r="S39" s="174">
        <v>95</v>
      </c>
      <c r="T39" s="173">
        <v>0.5</v>
      </c>
      <c r="U39" s="107"/>
    </row>
    <row r="40" spans="2:21" x14ac:dyDescent="0.35">
      <c r="B40" s="100" t="s">
        <v>85</v>
      </c>
      <c r="C40" s="113">
        <f t="shared" ref="C40:F40" si="31">SUM(C36:C39)</f>
        <v>4</v>
      </c>
      <c r="D40" s="113">
        <f t="shared" si="31"/>
        <v>574</v>
      </c>
      <c r="E40" s="113">
        <f t="shared" si="31"/>
        <v>73</v>
      </c>
      <c r="F40" s="113">
        <f t="shared" si="31"/>
        <v>1276</v>
      </c>
      <c r="G40" s="113">
        <f>SUM(G36:G39)</f>
        <v>1039</v>
      </c>
      <c r="H40" s="113">
        <f>SUM(H36:H39)</f>
        <v>22205</v>
      </c>
      <c r="I40" s="111">
        <f>SUM(I36:I39)/4</f>
        <v>0.57399999999999995</v>
      </c>
      <c r="J40" s="6"/>
      <c r="K40" s="113">
        <f t="shared" ref="K40:N40" si="32">SUM(K36:K39)</f>
        <v>69</v>
      </c>
      <c r="L40" s="113">
        <f t="shared" si="32"/>
        <v>274</v>
      </c>
      <c r="M40" s="113">
        <f t="shared" si="32"/>
        <v>220</v>
      </c>
      <c r="N40" s="113">
        <f t="shared" si="32"/>
        <v>5113</v>
      </c>
      <c r="O40" s="111">
        <f>SUM(O36:O39)/4</f>
        <v>0.52682499999999999</v>
      </c>
      <c r="P40" s="6"/>
      <c r="Q40" s="113">
        <f t="shared" ref="Q40:S40" si="33">SUM(Q36:Q39)</f>
        <v>63</v>
      </c>
      <c r="R40" s="113">
        <f t="shared" si="33"/>
        <v>77</v>
      </c>
      <c r="S40" s="113">
        <f t="shared" si="33"/>
        <v>2403</v>
      </c>
      <c r="T40" s="111">
        <f>SUM(T36:T39)/4</f>
        <v>0.38982499999999998</v>
      </c>
    </row>
    <row r="41" spans="2:21" ht="7.5" customHeight="1" x14ac:dyDescent="0.3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2:21" ht="15.75" customHeight="1" x14ac:dyDescent="0.35">
      <c r="B42" s="127" t="s">
        <v>37</v>
      </c>
      <c r="C42" s="120" t="s">
        <v>23</v>
      </c>
      <c r="D42" s="120"/>
      <c r="E42" s="120"/>
      <c r="F42" s="120"/>
      <c r="G42" s="120"/>
      <c r="H42" s="120"/>
      <c r="I42" s="120"/>
      <c r="J42" s="6"/>
      <c r="K42" s="122" t="s">
        <v>21</v>
      </c>
      <c r="L42" s="123"/>
      <c r="M42" s="123"/>
      <c r="N42" s="123"/>
      <c r="O42" s="124"/>
      <c r="P42" s="6"/>
      <c r="Q42" s="121" t="s">
        <v>22</v>
      </c>
      <c r="R42" s="121"/>
      <c r="S42" s="121"/>
      <c r="T42" s="121"/>
    </row>
    <row r="43" spans="2:21" x14ac:dyDescent="0.35">
      <c r="B43" s="128"/>
      <c r="C43" s="83" t="s">
        <v>12</v>
      </c>
      <c r="D43" s="83" t="s">
        <v>6</v>
      </c>
      <c r="E43" s="83" t="s">
        <v>5</v>
      </c>
      <c r="F43" s="83" t="s">
        <v>14</v>
      </c>
      <c r="G43" s="83" t="s">
        <v>10</v>
      </c>
      <c r="H43" s="83" t="s">
        <v>15</v>
      </c>
      <c r="I43" s="83" t="s">
        <v>16</v>
      </c>
      <c r="J43" s="84"/>
      <c r="K43" s="83" t="s">
        <v>5</v>
      </c>
      <c r="L43" s="83" t="s">
        <v>9</v>
      </c>
      <c r="M43" s="83" t="s">
        <v>10</v>
      </c>
      <c r="N43" s="83" t="s">
        <v>15</v>
      </c>
      <c r="O43" s="83" t="s">
        <v>16</v>
      </c>
      <c r="P43" s="84"/>
      <c r="Q43" s="83" t="s">
        <v>5</v>
      </c>
      <c r="R43" s="85" t="s">
        <v>10</v>
      </c>
      <c r="S43" s="85" t="s">
        <v>15</v>
      </c>
      <c r="T43" s="85" t="s">
        <v>16</v>
      </c>
    </row>
    <row r="44" spans="2:21" ht="15.5" x14ac:dyDescent="0.35">
      <c r="B44" s="101" t="s">
        <v>39</v>
      </c>
      <c r="C44" s="115">
        <f t="shared" ref="C44:H44" si="34">C39+C38+C37+C36+C31+C30+C29+C24+C23+C18+C17+C16+C15+C14+C9+C8+C7+C6</f>
        <v>27</v>
      </c>
      <c r="D44" s="115">
        <f t="shared" si="34"/>
        <v>2396</v>
      </c>
      <c r="E44" s="115">
        <f t="shared" si="34"/>
        <v>260</v>
      </c>
      <c r="F44" s="115">
        <f t="shared" si="34"/>
        <v>4639</v>
      </c>
      <c r="G44" s="115">
        <f t="shared" si="34"/>
        <v>3221</v>
      </c>
      <c r="H44" s="115">
        <f t="shared" si="34"/>
        <v>77461</v>
      </c>
      <c r="I44" s="112">
        <f>SUM(I10,I19,I25,I32,I40)/5</f>
        <v>0.62752566666666665</v>
      </c>
      <c r="J44" s="109"/>
      <c r="K44" s="115">
        <f>K39+K38+K37+K36+K31+K30+K29+K24+K23+K18+K17+K16+K15+K14+K9+K8+K7+K6</f>
        <v>242</v>
      </c>
      <c r="L44" s="115">
        <f>L39+L38+L37+L36+L31+L30+L29+L24+L23+L18+L17+L16+L15+L14+L9+L8+L7+L6</f>
        <v>896</v>
      </c>
      <c r="M44" s="115">
        <f>M39+M38+M37+M36+M31+M30+M29+M24+M23+M18+M17+M16+M15+M14+M9+M8+M7+M6</f>
        <v>711</v>
      </c>
      <c r="N44" s="115">
        <f>N39+N38+N37+N36+N31+N30+N29+N24+N23+N18+N17+N16+N15+N14+N9+N8+N7+N6</f>
        <v>19483</v>
      </c>
      <c r="O44" s="112">
        <f>SUM(O10,O19,O25,O32,O40)/5</f>
        <v>0.60535166666666673</v>
      </c>
      <c r="P44" s="109"/>
      <c r="Q44" s="115">
        <f>Q39+Q38+Q37+Q36+Q31+Q30+Q29+Q24+Q23+Q18+Q17+Q16+Q15+Q14+Q9+Q8+Q7+Q6</f>
        <v>211</v>
      </c>
      <c r="R44" s="115">
        <f>R39+R38+R37+R36+R31+R30+R29+R24+R23+R18+R17+R16+R15+R14+R9+R8+R7+R6</f>
        <v>252</v>
      </c>
      <c r="S44" s="115">
        <f>S39+S38+S37+S36+S31+S30+S29+S24+S23+S18+S17+S16+S15+S14+S9+S8+S7+S6</f>
        <v>8295</v>
      </c>
      <c r="T44" s="112">
        <f>SUM(T10,T19,T25,T32,T40)/5</f>
        <v>0.45257500000000006</v>
      </c>
    </row>
    <row r="45" spans="2:21" x14ac:dyDescent="0.35">
      <c r="N45" s="110"/>
    </row>
    <row r="47" spans="2:21" x14ac:dyDescent="0.35">
      <c r="N47" s="110"/>
    </row>
  </sheetData>
  <sheetProtection algorithmName="SHA-512" hashValue="02gN2nYor0hRkOEb46TcmRAGEODdikGiejQOd+fBSvearatTbSdMJbBVznCf4q+gifarfQMiKbwrLTsMyNNEjA==" saltValue="qoOfEJ0zPWKQYOZWRttSAA==" spinCount="100000" sheet="1" objects="1" scenarios="1"/>
  <mergeCells count="25">
    <mergeCell ref="C42:I42"/>
    <mergeCell ref="K42:O42"/>
    <mergeCell ref="B1:T1"/>
    <mergeCell ref="B2:T2"/>
    <mergeCell ref="B42:B43"/>
    <mergeCell ref="B34:B35"/>
    <mergeCell ref="B27:B28"/>
    <mergeCell ref="B21:B22"/>
    <mergeCell ref="B12:B13"/>
    <mergeCell ref="B4:B5"/>
    <mergeCell ref="Q42:T42"/>
    <mergeCell ref="K4:O4"/>
    <mergeCell ref="C4:I4"/>
    <mergeCell ref="C12:I12"/>
    <mergeCell ref="C21:I21"/>
    <mergeCell ref="C27:I27"/>
    <mergeCell ref="C34:I34"/>
    <mergeCell ref="Q12:T12"/>
    <mergeCell ref="Q21:T21"/>
    <mergeCell ref="Q27:T27"/>
    <mergeCell ref="Q34:T34"/>
    <mergeCell ref="K12:O12"/>
    <mergeCell ref="K21:O21"/>
    <mergeCell ref="K27:O27"/>
    <mergeCell ref="K34:O34"/>
  </mergeCells>
  <pageMargins left="0.23622047244094491" right="0.23622047244094491" top="0.35433070866141736" bottom="0.15748031496062992" header="0.31496062992125984" footer="0.31496062992125984"/>
  <pageSetup paperSize="9" scale="9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29"/>
  <sheetViews>
    <sheetView showGridLines="0" topLeftCell="A19" workbookViewId="0">
      <selection activeCell="C23" sqref="C23"/>
    </sheetView>
  </sheetViews>
  <sheetFormatPr defaultRowHeight="14.5" x14ac:dyDescent="0.35"/>
  <cols>
    <col min="1" max="1" width="2.81640625" customWidth="1"/>
    <col min="2" max="2" width="28.26953125" customWidth="1"/>
    <col min="3" max="3" width="25" customWidth="1"/>
    <col min="4" max="4" width="24.1796875" customWidth="1"/>
    <col min="5" max="5" width="24.81640625" customWidth="1"/>
  </cols>
  <sheetData>
    <row r="1" spans="1:8" ht="4.5" customHeight="1" thickBot="1" x14ac:dyDescent="0.4"/>
    <row r="2" spans="1:8" ht="23.5" x14ac:dyDescent="0.55000000000000004">
      <c r="B2" s="133" t="s">
        <v>72</v>
      </c>
      <c r="C2" s="134"/>
      <c r="D2" s="134"/>
      <c r="E2" s="135"/>
    </row>
    <row r="3" spans="1:8" ht="3.75" customHeight="1" x14ac:dyDescent="0.55000000000000004">
      <c r="B3" s="60"/>
      <c r="C3" s="27"/>
      <c r="D3" s="27"/>
      <c r="E3" s="28"/>
    </row>
    <row r="4" spans="1:8" ht="23.5" x14ac:dyDescent="0.55000000000000004">
      <c r="B4" s="143" t="s">
        <v>71</v>
      </c>
      <c r="C4" s="144"/>
      <c r="D4" s="144"/>
      <c r="E4" s="145"/>
    </row>
    <row r="5" spans="1:8" ht="3" customHeight="1" x14ac:dyDescent="0.55000000000000004">
      <c r="B5" s="60"/>
      <c r="C5" s="27"/>
      <c r="D5" s="27"/>
      <c r="E5" s="28"/>
    </row>
    <row r="6" spans="1:8" ht="23.5" x14ac:dyDescent="0.55000000000000004">
      <c r="B6" s="143" t="s">
        <v>89</v>
      </c>
      <c r="C6" s="144"/>
      <c r="D6" s="144"/>
      <c r="E6" s="145"/>
    </row>
    <row r="7" spans="1:8" ht="5.25" customHeight="1" thickBot="1" x14ac:dyDescent="0.6">
      <c r="A7" s="27"/>
      <c r="B7" s="57"/>
      <c r="C7" s="58"/>
      <c r="D7" s="58"/>
      <c r="E7" s="59"/>
    </row>
    <row r="8" spans="1:8" ht="15" thickBot="1" x14ac:dyDescent="0.4"/>
    <row r="9" spans="1:8" ht="21" customHeight="1" x14ac:dyDescent="0.45">
      <c r="B9" s="136" t="s">
        <v>55</v>
      </c>
      <c r="C9" s="29" t="s">
        <v>56</v>
      </c>
      <c r="D9" s="30" t="s">
        <v>57</v>
      </c>
      <c r="E9" s="31" t="s">
        <v>56</v>
      </c>
    </row>
    <row r="10" spans="1:8" ht="19" thickBot="1" x14ac:dyDescent="0.5">
      <c r="B10" s="137"/>
      <c r="C10" s="32" t="s">
        <v>90</v>
      </c>
      <c r="D10" s="33" t="s">
        <v>91</v>
      </c>
      <c r="E10" s="34" t="s">
        <v>94</v>
      </c>
    </row>
    <row r="11" spans="1:8" ht="21.5" thickBot="1" x14ac:dyDescent="0.55000000000000004">
      <c r="B11" s="35" t="s">
        <v>58</v>
      </c>
      <c r="C11" s="36">
        <v>105523</v>
      </c>
      <c r="D11" s="36">
        <f>'[1]RESUMO 1 '!C12</f>
        <v>3221</v>
      </c>
      <c r="E11" s="36">
        <f>C11+D11</f>
        <v>108744</v>
      </c>
    </row>
    <row r="12" spans="1:8" ht="21.5" thickBot="1" x14ac:dyDescent="0.55000000000000004">
      <c r="B12" s="35" t="s">
        <v>59</v>
      </c>
      <c r="C12" s="36">
        <v>3263663</v>
      </c>
      <c r="D12" s="36">
        <f>'[1]RESUMO 1 '!C13</f>
        <v>77461</v>
      </c>
      <c r="E12" s="36">
        <f>C12+D12</f>
        <v>3341124</v>
      </c>
      <c r="F12" s="10"/>
      <c r="G12" s="10"/>
      <c r="H12" s="10"/>
    </row>
    <row r="13" spans="1:8" ht="17.25" customHeight="1" x14ac:dyDescent="0.5">
      <c r="B13" s="37"/>
      <c r="C13" s="38"/>
      <c r="D13" s="38"/>
      <c r="E13" s="38"/>
    </row>
    <row r="14" spans="1:8" ht="11.25" customHeight="1" thickBot="1" x14ac:dyDescent="0.55000000000000004">
      <c r="B14" s="37"/>
      <c r="C14" s="37"/>
      <c r="D14" s="37"/>
      <c r="E14" s="37"/>
    </row>
    <row r="15" spans="1:8" ht="21" customHeight="1" x14ac:dyDescent="0.45">
      <c r="B15" s="138" t="s">
        <v>60</v>
      </c>
      <c r="C15" s="39" t="s">
        <v>56</v>
      </c>
      <c r="D15" s="40" t="s">
        <v>57</v>
      </c>
      <c r="E15" s="41" t="s">
        <v>56</v>
      </c>
    </row>
    <row r="16" spans="1:8" ht="19" thickBot="1" x14ac:dyDescent="0.5">
      <c r="B16" s="139"/>
      <c r="C16" s="42" t="s">
        <v>92</v>
      </c>
      <c r="D16" s="43" t="s">
        <v>91</v>
      </c>
      <c r="E16" s="44" t="s">
        <v>95</v>
      </c>
    </row>
    <row r="17" spans="2:5" ht="21.5" thickBot="1" x14ac:dyDescent="0.55000000000000004">
      <c r="B17" s="45" t="s">
        <v>58</v>
      </c>
      <c r="C17" s="46">
        <v>18427</v>
      </c>
      <c r="D17" s="46">
        <f>'[1]RESUMO 1 '!C20</f>
        <v>711</v>
      </c>
      <c r="E17" s="46">
        <f>C17+D17</f>
        <v>19138</v>
      </c>
    </row>
    <row r="18" spans="2:5" ht="21.5" thickBot="1" x14ac:dyDescent="0.55000000000000004">
      <c r="B18" s="45" t="s">
        <v>59</v>
      </c>
      <c r="C18" s="46">
        <v>607208</v>
      </c>
      <c r="D18" s="46">
        <f>'[1]RESUMO 1 '!C21</f>
        <v>19483</v>
      </c>
      <c r="E18" s="46">
        <f>C18+D18</f>
        <v>626691</v>
      </c>
    </row>
    <row r="19" spans="2:5" ht="12.75" customHeight="1" x14ac:dyDescent="0.5">
      <c r="B19" s="37"/>
      <c r="C19" s="38"/>
      <c r="D19" s="38"/>
      <c r="E19" s="38"/>
    </row>
    <row r="20" spans="2:5" ht="13.5" customHeight="1" thickBot="1" x14ac:dyDescent="0.55000000000000004">
      <c r="B20" s="37"/>
      <c r="C20" s="37"/>
      <c r="D20" s="37"/>
      <c r="E20" s="37"/>
    </row>
    <row r="21" spans="2:5" ht="21" customHeight="1" x14ac:dyDescent="0.45">
      <c r="B21" s="141" t="s">
        <v>61</v>
      </c>
      <c r="C21" s="47" t="s">
        <v>56</v>
      </c>
      <c r="D21" s="48" t="s">
        <v>57</v>
      </c>
      <c r="E21" s="49" t="s">
        <v>56</v>
      </c>
    </row>
    <row r="22" spans="2:5" ht="19" thickBot="1" x14ac:dyDescent="0.5">
      <c r="B22" s="142"/>
      <c r="C22" s="50" t="s">
        <v>93</v>
      </c>
      <c r="D22" s="51" t="s">
        <v>91</v>
      </c>
      <c r="E22" s="52" t="s">
        <v>96</v>
      </c>
    </row>
    <row r="23" spans="2:5" ht="21.5" thickBot="1" x14ac:dyDescent="0.55000000000000004">
      <c r="B23" s="53" t="s">
        <v>58</v>
      </c>
      <c r="C23" s="54">
        <v>4749</v>
      </c>
      <c r="D23" s="54">
        <f>'[1]RESUMO 1 '!C28</f>
        <v>252</v>
      </c>
      <c r="E23" s="54">
        <f>C23+D23</f>
        <v>5001</v>
      </c>
    </row>
    <row r="24" spans="2:5" ht="21.5" thickBot="1" x14ac:dyDescent="0.55000000000000004">
      <c r="B24" s="53" t="s">
        <v>59</v>
      </c>
      <c r="C24" s="54">
        <v>158901</v>
      </c>
      <c r="D24" s="54">
        <f>'[1]RESUMO 1 '!C29</f>
        <v>8295</v>
      </c>
      <c r="E24" s="54">
        <f>C24+D24</f>
        <v>167196</v>
      </c>
    </row>
    <row r="25" spans="2:5" ht="12.75" customHeight="1" x14ac:dyDescent="0.5">
      <c r="B25" s="37"/>
      <c r="C25" s="37"/>
      <c r="D25" s="37"/>
      <c r="E25" s="37"/>
    </row>
    <row r="26" spans="2:5" ht="8.25" customHeight="1" x14ac:dyDescent="0.35"/>
    <row r="27" spans="2:5" ht="8.25" customHeight="1" x14ac:dyDescent="0.35"/>
    <row r="28" spans="2:5" ht="18.5" x14ac:dyDescent="0.45">
      <c r="B28" s="140" t="s">
        <v>86</v>
      </c>
      <c r="C28" s="140"/>
      <c r="D28" s="140"/>
      <c r="E28" s="140"/>
    </row>
    <row r="29" spans="2:5" ht="18.5" x14ac:dyDescent="0.45">
      <c r="B29" s="140" t="s">
        <v>87</v>
      </c>
      <c r="C29" s="140"/>
      <c r="D29" s="140"/>
      <c r="E29" s="140"/>
    </row>
  </sheetData>
  <sheetProtection algorithmName="SHA-512" hashValue="qqFqq363MCquHj1Kmdg+TuUpk5ri8qUgxWsy0bSdU16sX5CuANHPkeKmusNyuUpztv2LEq3HE+cmSTzEpxr6gA==" saltValue="jxKdnBD98btAC8piJyd/kQ==" spinCount="100000" sheet="1" objects="1" scenarios="1"/>
  <mergeCells count="8">
    <mergeCell ref="B2:E2"/>
    <mergeCell ref="B9:B10"/>
    <mergeCell ref="B15:B16"/>
    <mergeCell ref="B28:E28"/>
    <mergeCell ref="B29:E29"/>
    <mergeCell ref="B21:B22"/>
    <mergeCell ref="B6:E6"/>
    <mergeCell ref="B4:E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AA34"/>
  <sheetViews>
    <sheetView showGridLines="0" topLeftCell="B10" workbookViewId="0">
      <selection activeCell="I9" sqref="I9"/>
    </sheetView>
  </sheetViews>
  <sheetFormatPr defaultRowHeight="14.5" x14ac:dyDescent="0.35"/>
  <cols>
    <col min="2" max="2" width="40.26953125" customWidth="1"/>
    <col min="3" max="3" width="13.81640625" customWidth="1"/>
    <col min="4" max="4" width="4.26953125" customWidth="1"/>
    <col min="5" max="5" width="46" customWidth="1"/>
    <col min="6" max="6" width="3" customWidth="1"/>
    <col min="7" max="7" width="12.81640625" bestFit="1" customWidth="1"/>
  </cols>
  <sheetData>
    <row r="1" spans="2:27" ht="15" thickBot="1" x14ac:dyDescent="0.4"/>
    <row r="2" spans="2:27" ht="18.5" x14ac:dyDescent="0.45">
      <c r="B2" s="149" t="s">
        <v>1</v>
      </c>
      <c r="C2" s="149"/>
      <c r="E2" s="151" t="s">
        <v>1</v>
      </c>
      <c r="F2" s="152"/>
      <c r="G2" s="153"/>
    </row>
    <row r="3" spans="2:27" ht="18.5" x14ac:dyDescent="0.45">
      <c r="B3" s="149" t="s">
        <v>73</v>
      </c>
      <c r="C3" s="149"/>
      <c r="E3" s="154" t="s">
        <v>73</v>
      </c>
      <c r="F3" s="149"/>
      <c r="G3" s="150"/>
    </row>
    <row r="4" spans="2:27" ht="7.5" customHeight="1" x14ac:dyDescent="0.45">
      <c r="B4" s="62"/>
      <c r="C4" s="62"/>
      <c r="E4" s="88"/>
      <c r="F4" s="149"/>
      <c r="G4" s="150"/>
    </row>
    <row r="5" spans="2:27" ht="19" thickBot="1" x14ac:dyDescent="0.5">
      <c r="B5" s="158" t="s">
        <v>97</v>
      </c>
      <c r="C5" s="158"/>
      <c r="E5" s="155" t="s">
        <v>98</v>
      </c>
      <c r="F5" s="156"/>
      <c r="G5" s="157"/>
    </row>
    <row r="6" spans="2:27" ht="15" thickBot="1" x14ac:dyDescent="0.4">
      <c r="B6" s="26"/>
      <c r="C6" s="26"/>
      <c r="D6" s="1"/>
      <c r="E6" s="1"/>
      <c r="F6" s="1"/>
      <c r="G6" s="1"/>
      <c r="H6" s="1"/>
      <c r="I6" s="1"/>
      <c r="J6" s="1"/>
      <c r="K6" s="1"/>
      <c r="L6" s="1"/>
      <c r="M6" s="1"/>
    </row>
    <row r="7" spans="2:27" ht="16" thickBot="1" x14ac:dyDescent="0.4">
      <c r="B7" s="146" t="s">
        <v>75</v>
      </c>
      <c r="C7" s="148"/>
      <c r="D7" s="2"/>
      <c r="E7" s="146" t="s">
        <v>75</v>
      </c>
      <c r="F7" s="147"/>
      <c r="G7" s="148"/>
      <c r="H7" s="14"/>
      <c r="I7" s="2"/>
      <c r="J7" s="2"/>
      <c r="K7" s="2"/>
      <c r="L7" s="2" t="s">
        <v>44</v>
      </c>
      <c r="M7" s="2" t="s">
        <v>0</v>
      </c>
      <c r="V7" t="s">
        <v>0</v>
      </c>
      <c r="W7" t="s">
        <v>0</v>
      </c>
    </row>
    <row r="8" spans="2:27" ht="16" thickBot="1" x14ac:dyDescent="0.4">
      <c r="B8" s="19" t="s">
        <v>4</v>
      </c>
      <c r="C8" s="20">
        <f>SUM('Realizado 2018'!C44)</f>
        <v>27</v>
      </c>
      <c r="D8" s="2"/>
      <c r="E8" s="65" t="s">
        <v>46</v>
      </c>
      <c r="F8" s="22" t="s">
        <v>0</v>
      </c>
      <c r="G8" s="66">
        <f>SUM('Previsão 2019'!C40)</f>
        <v>237</v>
      </c>
      <c r="H8" s="14"/>
      <c r="I8" s="2"/>
      <c r="J8" s="2"/>
      <c r="K8" s="2"/>
      <c r="L8" s="2" t="s">
        <v>0</v>
      </c>
      <c r="M8" s="2"/>
      <c r="Q8" t="s">
        <v>0</v>
      </c>
      <c r="U8" t="s">
        <v>0</v>
      </c>
      <c r="AA8" t="s">
        <v>0</v>
      </c>
    </row>
    <row r="9" spans="2:27" ht="16" thickBot="1" x14ac:dyDescent="0.4">
      <c r="B9" s="18" t="s">
        <v>40</v>
      </c>
      <c r="C9" s="63">
        <f>SUM('Realizado 2018'!D44)</f>
        <v>2396</v>
      </c>
      <c r="D9" s="2"/>
      <c r="E9" s="67" t="s">
        <v>45</v>
      </c>
      <c r="F9" s="23" t="s">
        <v>0</v>
      </c>
      <c r="G9" s="68">
        <f>SUM('Previsão 2019'!D40)</f>
        <v>3</v>
      </c>
      <c r="H9" s="14"/>
      <c r="I9" s="2"/>
      <c r="J9" s="2"/>
      <c r="K9" s="2"/>
      <c r="L9" s="2" t="s">
        <v>0</v>
      </c>
      <c r="M9" s="2"/>
      <c r="Q9" t="s">
        <v>0</v>
      </c>
      <c r="U9" t="s">
        <v>0</v>
      </c>
      <c r="AA9" t="s">
        <v>0</v>
      </c>
    </row>
    <row r="10" spans="2:27" ht="16" thickBot="1" x14ac:dyDescent="0.4">
      <c r="B10" s="21" t="s">
        <v>41</v>
      </c>
      <c r="C10" s="64">
        <f>SUM('Realizado 2018'!E44)</f>
        <v>260</v>
      </c>
      <c r="D10" s="2"/>
      <c r="E10" s="67" t="s">
        <v>48</v>
      </c>
      <c r="F10" s="23" t="s">
        <v>49</v>
      </c>
      <c r="G10" s="68">
        <f>SUM('Previsão 2019'!E40)</f>
        <v>362</v>
      </c>
      <c r="H10" s="14"/>
      <c r="I10" s="2"/>
      <c r="J10" s="2"/>
      <c r="K10" s="2"/>
      <c r="L10" s="2" t="s">
        <v>0</v>
      </c>
      <c r="M10" s="2"/>
      <c r="Q10" t="s">
        <v>0</v>
      </c>
      <c r="U10" t="s">
        <v>0</v>
      </c>
      <c r="AA10" t="s">
        <v>0</v>
      </c>
    </row>
    <row r="11" spans="2:27" ht="16" thickBot="1" x14ac:dyDescent="0.4">
      <c r="B11" s="18" t="s">
        <v>8</v>
      </c>
      <c r="C11" s="20">
        <f>SUM('Realizado 2018'!F44)</f>
        <v>4639</v>
      </c>
      <c r="D11" s="2"/>
      <c r="E11" s="67" t="s">
        <v>52</v>
      </c>
      <c r="F11" s="23" t="s">
        <v>0</v>
      </c>
      <c r="G11" s="68">
        <f>SUM('Previsão 2019'!F40)</f>
        <v>3817</v>
      </c>
      <c r="H11" s="14"/>
      <c r="I11" s="2"/>
      <c r="J11" s="2"/>
      <c r="K11" s="2"/>
      <c r="L11" s="2" t="s">
        <v>0</v>
      </c>
      <c r="M11" s="2"/>
      <c r="Q11" t="s">
        <v>0</v>
      </c>
      <c r="AA11" t="s">
        <v>0</v>
      </c>
    </row>
    <row r="12" spans="2:27" ht="16" thickBot="1" x14ac:dyDescent="0.4">
      <c r="B12" s="18" t="s">
        <v>10</v>
      </c>
      <c r="C12" s="20">
        <f>SUM('Realizado 2018'!G44)</f>
        <v>3221</v>
      </c>
      <c r="D12" s="2"/>
      <c r="E12" s="69" t="s">
        <v>53</v>
      </c>
      <c r="F12" s="70" t="s">
        <v>0</v>
      </c>
      <c r="G12" s="71">
        <f>SUM('Previsão 2019'!G40)</f>
        <v>93260</v>
      </c>
      <c r="H12" s="14"/>
      <c r="I12" s="2"/>
      <c r="J12" s="2"/>
      <c r="K12" s="2"/>
      <c r="L12" s="2"/>
      <c r="M12" s="2"/>
    </row>
    <row r="13" spans="2:27" ht="16" thickBot="1" x14ac:dyDescent="0.4">
      <c r="B13" s="18" t="s">
        <v>11</v>
      </c>
      <c r="C13" s="20">
        <f>SUM('Realizado 2018'!H44)</f>
        <v>77461</v>
      </c>
      <c r="D13" s="2"/>
      <c r="E13" s="12"/>
      <c r="F13" s="12"/>
      <c r="G13" s="15"/>
      <c r="H13" s="14"/>
      <c r="I13" s="2"/>
      <c r="J13" s="2"/>
      <c r="K13" s="2"/>
      <c r="L13" s="2"/>
      <c r="M13" s="2"/>
    </row>
    <row r="14" spans="2:27" ht="16" thickBot="1" x14ac:dyDescent="0.4">
      <c r="B14" s="18" t="s">
        <v>43</v>
      </c>
      <c r="C14" s="55">
        <f>SUM('Realizado 2018'!I44)</f>
        <v>0.62752566666666665</v>
      </c>
      <c r="D14" s="2"/>
      <c r="E14" s="12"/>
      <c r="F14" s="12"/>
      <c r="G14" s="15"/>
      <c r="H14" s="14"/>
      <c r="I14" s="2"/>
      <c r="J14" s="2"/>
      <c r="K14" s="2"/>
      <c r="L14" s="2"/>
      <c r="M14" s="2"/>
    </row>
    <row r="15" spans="2:27" ht="4.5" customHeight="1" x14ac:dyDescent="0.35">
      <c r="E15" s="13"/>
      <c r="F15" s="13"/>
      <c r="G15" s="16"/>
      <c r="H15" s="17"/>
      <c r="I15" s="2"/>
      <c r="J15" s="2"/>
      <c r="K15" s="2"/>
      <c r="L15" s="2"/>
      <c r="M15" s="2"/>
    </row>
    <row r="16" spans="2:27" ht="15" thickBot="1" x14ac:dyDescent="0.4">
      <c r="E16" s="13"/>
      <c r="F16" s="13"/>
      <c r="G16" s="16"/>
      <c r="H16" s="17"/>
    </row>
    <row r="17" spans="2:8" ht="16" thickBot="1" x14ac:dyDescent="0.4">
      <c r="B17" s="146" t="s">
        <v>2</v>
      </c>
      <c r="C17" s="148"/>
      <c r="E17" s="146" t="s">
        <v>2</v>
      </c>
      <c r="F17" s="147"/>
      <c r="G17" s="148"/>
      <c r="H17" s="17"/>
    </row>
    <row r="18" spans="2:8" ht="16" thickBot="1" x14ac:dyDescent="0.4">
      <c r="B18" s="18" t="s">
        <v>7</v>
      </c>
      <c r="C18" s="20">
        <f>SUM('Realizado 2018'!K44)</f>
        <v>242</v>
      </c>
      <c r="E18" s="67" t="s">
        <v>45</v>
      </c>
      <c r="F18" s="24"/>
      <c r="G18" s="72">
        <f>SUM('Previsão 2019'!I40)</f>
        <v>3</v>
      </c>
      <c r="H18" s="17"/>
    </row>
    <row r="19" spans="2:8" ht="16" thickBot="1" x14ac:dyDescent="0.4">
      <c r="B19" s="61" t="s">
        <v>9</v>
      </c>
      <c r="C19" s="20">
        <f>SUM('Realizado 2018'!L44)</f>
        <v>896</v>
      </c>
      <c r="E19" s="67" t="s">
        <v>47</v>
      </c>
      <c r="F19" s="24"/>
      <c r="G19" s="72">
        <f>SUM('Previsão 2019'!J40)</f>
        <v>81</v>
      </c>
      <c r="H19" s="17"/>
    </row>
    <row r="20" spans="2:8" ht="16" thickBot="1" x14ac:dyDescent="0.4">
      <c r="B20" s="18" t="s">
        <v>10</v>
      </c>
      <c r="C20" s="20">
        <f>SUM('Realizado 2018'!M44)</f>
        <v>711</v>
      </c>
      <c r="E20" s="67" t="s">
        <v>50</v>
      </c>
      <c r="F20" s="24"/>
      <c r="G20" s="72">
        <f>SUM('Previsão 2019'!K40)</f>
        <v>910</v>
      </c>
      <c r="H20" s="17"/>
    </row>
    <row r="21" spans="2:8" ht="16" thickBot="1" x14ac:dyDescent="0.4">
      <c r="B21" s="21" t="s">
        <v>11</v>
      </c>
      <c r="C21" s="20">
        <f>SUM('Realizado 2018'!N44)</f>
        <v>19483</v>
      </c>
      <c r="E21" s="69" t="s">
        <v>51</v>
      </c>
      <c r="F21" s="73"/>
      <c r="G21" s="74">
        <f>SUM('Previsão 2019'!L40)</f>
        <v>25706</v>
      </c>
      <c r="H21" s="17"/>
    </row>
    <row r="22" spans="2:8" ht="16" thickBot="1" x14ac:dyDescent="0.4">
      <c r="B22" s="18" t="s">
        <v>42</v>
      </c>
      <c r="C22" s="55">
        <f>SUM('Realizado 2018'!O44)</f>
        <v>0.60535166666666673</v>
      </c>
      <c r="E22" s="13"/>
      <c r="F22" s="13"/>
      <c r="G22" s="16"/>
      <c r="H22" s="17"/>
    </row>
    <row r="23" spans="2:8" x14ac:dyDescent="0.35">
      <c r="E23" s="13"/>
      <c r="F23" s="13"/>
      <c r="G23" s="16"/>
      <c r="H23" s="17"/>
    </row>
    <row r="24" spans="2:8" ht="2.25" customHeight="1" x14ac:dyDescent="0.35">
      <c r="E24" s="13"/>
      <c r="F24" s="13"/>
      <c r="G24" s="16"/>
      <c r="H24" s="17"/>
    </row>
    <row r="25" spans="2:8" ht="3.75" customHeight="1" thickBot="1" x14ac:dyDescent="0.4">
      <c r="E25" s="13"/>
      <c r="F25" s="13"/>
      <c r="G25" s="16"/>
      <c r="H25" s="17"/>
    </row>
    <row r="26" spans="2:8" ht="16" thickBot="1" x14ac:dyDescent="0.4">
      <c r="B26" s="146" t="s">
        <v>3</v>
      </c>
      <c r="C26" s="148"/>
      <c r="E26" s="146" t="s">
        <v>3</v>
      </c>
      <c r="F26" s="147"/>
      <c r="G26" s="148"/>
      <c r="H26" s="17"/>
    </row>
    <row r="27" spans="2:8" ht="16" thickBot="1" x14ac:dyDescent="0.4">
      <c r="B27" s="18" t="s">
        <v>7</v>
      </c>
      <c r="C27" s="20">
        <f>SUM('Realizado 2018'!Q44)</f>
        <v>211</v>
      </c>
      <c r="E27" s="75" t="s">
        <v>45</v>
      </c>
      <c r="F27" s="25"/>
      <c r="G27" s="76">
        <f>SUM('Previsão 2019'!N40)</f>
        <v>10</v>
      </c>
      <c r="H27" s="17" t="s">
        <v>0</v>
      </c>
    </row>
    <row r="28" spans="2:8" ht="16" thickBot="1" x14ac:dyDescent="0.4">
      <c r="B28" s="61" t="s">
        <v>10</v>
      </c>
      <c r="C28" s="20">
        <f>SUM('Realizado 2018'!R44)</f>
        <v>252</v>
      </c>
      <c r="E28" s="75" t="s">
        <v>54</v>
      </c>
      <c r="F28" s="25"/>
      <c r="G28" s="76">
        <f>SUM('Previsão 2019'!O40)</f>
        <v>325</v>
      </c>
      <c r="H28" s="17" t="s">
        <v>0</v>
      </c>
    </row>
    <row r="29" spans="2:8" ht="16" thickBot="1" x14ac:dyDescent="0.4">
      <c r="B29" s="18" t="s">
        <v>11</v>
      </c>
      <c r="C29" s="20">
        <f>SUM('Realizado 2018'!S44)</f>
        <v>8295</v>
      </c>
      <c r="E29" s="77" t="s">
        <v>53</v>
      </c>
      <c r="F29" s="78"/>
      <c r="G29" s="79">
        <f>SUM('Previsão 2019'!P40)</f>
        <v>11644</v>
      </c>
      <c r="H29" s="17" t="s">
        <v>0</v>
      </c>
    </row>
    <row r="30" spans="2:8" ht="16" thickBot="1" x14ac:dyDescent="0.4">
      <c r="B30" s="18" t="s">
        <v>42</v>
      </c>
      <c r="C30" s="55">
        <f>SUM('Realizado 2018'!T44)</f>
        <v>0.45257500000000006</v>
      </c>
      <c r="E30" s="13"/>
      <c r="F30" s="13"/>
      <c r="G30" s="16"/>
      <c r="H30" s="17"/>
    </row>
    <row r="31" spans="2:8" x14ac:dyDescent="0.35">
      <c r="E31" s="13"/>
      <c r="F31" s="13"/>
      <c r="G31" s="16"/>
      <c r="H31" s="17"/>
    </row>
    <row r="32" spans="2:8" x14ac:dyDescent="0.35">
      <c r="E32" s="13"/>
      <c r="F32" s="13"/>
      <c r="G32" s="16"/>
      <c r="H32" s="17"/>
    </row>
    <row r="33" spans="5:8" x14ac:dyDescent="0.35">
      <c r="E33" s="13"/>
      <c r="F33" s="13"/>
      <c r="G33" s="16"/>
      <c r="H33" s="17"/>
    </row>
    <row r="34" spans="5:8" x14ac:dyDescent="0.35">
      <c r="E34" s="13"/>
      <c r="F34" s="13"/>
      <c r="G34" s="16"/>
      <c r="H34" s="17"/>
    </row>
  </sheetData>
  <mergeCells count="13">
    <mergeCell ref="B7:C7"/>
    <mergeCell ref="B26:C26"/>
    <mergeCell ref="B17:C17"/>
    <mergeCell ref="B2:C2"/>
    <mergeCell ref="B3:C3"/>
    <mergeCell ref="B5:C5"/>
    <mergeCell ref="E17:G17"/>
    <mergeCell ref="E26:G26"/>
    <mergeCell ref="F4:G4"/>
    <mergeCell ref="E7:G7"/>
    <mergeCell ref="E2:G2"/>
    <mergeCell ref="E3:G3"/>
    <mergeCell ref="E5:G5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B1:S42"/>
  <sheetViews>
    <sheetView showGridLines="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I36" sqref="I36"/>
    </sheetView>
  </sheetViews>
  <sheetFormatPr defaultRowHeight="14.5" x14ac:dyDescent="0.35"/>
  <cols>
    <col min="1" max="1" width="1.54296875" customWidth="1"/>
    <col min="2" max="2" width="11.54296875" customWidth="1"/>
    <col min="3" max="6" width="9.26953125" bestFit="1" customWidth="1"/>
    <col min="7" max="7" width="9.1796875" customWidth="1"/>
    <col min="8" max="8" width="2.26953125" customWidth="1"/>
    <col min="9" max="9" width="7.7265625" customWidth="1"/>
    <col min="12" max="12" width="8.81640625" customWidth="1"/>
    <col min="13" max="13" width="2.81640625" customWidth="1"/>
    <col min="14" max="14" width="7.7265625" customWidth="1"/>
    <col min="17" max="17" width="3.1796875" bestFit="1" customWidth="1"/>
  </cols>
  <sheetData>
    <row r="1" spans="2:19" ht="3.75" customHeight="1" x14ac:dyDescent="0.35"/>
    <row r="2" spans="2:19" ht="18.5" x14ac:dyDescent="0.45">
      <c r="B2" s="165" t="s">
        <v>38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2:19" ht="18.75" customHeight="1" x14ac:dyDescent="0.35">
      <c r="B3" s="166" t="s">
        <v>100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2:19" ht="3.75" customHeight="1" x14ac:dyDescent="0.35"/>
    <row r="5" spans="2:19" x14ac:dyDescent="0.35">
      <c r="B5" s="159" t="s">
        <v>65</v>
      </c>
      <c r="C5" s="161" t="s">
        <v>23</v>
      </c>
      <c r="D5" s="162"/>
      <c r="E5" s="162"/>
      <c r="F5" s="162"/>
      <c r="G5" s="163"/>
      <c r="I5" s="164" t="s">
        <v>21</v>
      </c>
      <c r="J5" s="164"/>
      <c r="K5" s="164"/>
      <c r="L5" s="164"/>
      <c r="N5" s="121" t="s">
        <v>22</v>
      </c>
      <c r="O5" s="121"/>
      <c r="P5" s="121"/>
    </row>
    <row r="6" spans="2:19" x14ac:dyDescent="0.35">
      <c r="B6" s="160"/>
      <c r="C6" s="83" t="s">
        <v>6</v>
      </c>
      <c r="D6" s="83" t="s">
        <v>13</v>
      </c>
      <c r="E6" s="83" t="s">
        <v>14</v>
      </c>
      <c r="F6" s="83" t="s">
        <v>10</v>
      </c>
      <c r="G6" s="83" t="s">
        <v>15</v>
      </c>
      <c r="H6" s="84"/>
      <c r="I6" s="83" t="s">
        <v>13</v>
      </c>
      <c r="J6" s="83" t="s">
        <v>9</v>
      </c>
      <c r="K6" s="83" t="s">
        <v>10</v>
      </c>
      <c r="L6" s="83" t="s">
        <v>15</v>
      </c>
      <c r="M6" s="84"/>
      <c r="N6" s="85" t="s">
        <v>5</v>
      </c>
      <c r="O6" s="85" t="s">
        <v>10</v>
      </c>
      <c r="P6" s="85" t="s">
        <v>15</v>
      </c>
    </row>
    <row r="7" spans="2:19" x14ac:dyDescent="0.35">
      <c r="B7" s="5" t="s">
        <v>18</v>
      </c>
      <c r="C7" s="81">
        <v>0</v>
      </c>
      <c r="D7" s="81">
        <v>0</v>
      </c>
      <c r="E7" s="81">
        <v>4</v>
      </c>
      <c r="F7" s="81">
        <v>36</v>
      </c>
      <c r="G7" s="81">
        <v>715</v>
      </c>
      <c r="H7" s="82"/>
      <c r="I7" s="81">
        <v>0</v>
      </c>
      <c r="J7" s="81">
        <v>1</v>
      </c>
      <c r="K7" s="81">
        <v>10</v>
      </c>
      <c r="L7" s="81">
        <v>240</v>
      </c>
      <c r="M7" s="82"/>
      <c r="N7" s="81">
        <v>0</v>
      </c>
      <c r="O7" s="81">
        <v>2</v>
      </c>
      <c r="P7" s="81">
        <v>70</v>
      </c>
    </row>
    <row r="8" spans="2:19" x14ac:dyDescent="0.35">
      <c r="B8" s="5" t="s">
        <v>19</v>
      </c>
      <c r="C8" s="81">
        <v>5</v>
      </c>
      <c r="D8" s="81">
        <v>0</v>
      </c>
      <c r="E8" s="81">
        <v>15</v>
      </c>
      <c r="F8" s="81">
        <v>184</v>
      </c>
      <c r="G8" s="81">
        <v>6010</v>
      </c>
      <c r="H8" s="82"/>
      <c r="I8" s="81">
        <v>0</v>
      </c>
      <c r="J8" s="81">
        <v>4</v>
      </c>
      <c r="K8" s="81">
        <v>34</v>
      </c>
      <c r="L8" s="81">
        <v>1308</v>
      </c>
      <c r="M8" s="82"/>
      <c r="N8" s="81">
        <v>0</v>
      </c>
      <c r="O8" s="81">
        <v>12</v>
      </c>
      <c r="P8" s="81">
        <v>351</v>
      </c>
      <c r="S8" t="s">
        <v>0</v>
      </c>
    </row>
    <row r="9" spans="2:19" x14ac:dyDescent="0.35">
      <c r="B9" s="5" t="s">
        <v>32</v>
      </c>
      <c r="C9" s="81">
        <v>6</v>
      </c>
      <c r="D9" s="81">
        <v>0</v>
      </c>
      <c r="E9" s="81">
        <v>6</v>
      </c>
      <c r="F9" s="81">
        <v>34</v>
      </c>
      <c r="G9" s="81">
        <v>1102</v>
      </c>
      <c r="H9" s="82"/>
      <c r="I9" s="81">
        <v>0</v>
      </c>
      <c r="J9" s="81">
        <v>5</v>
      </c>
      <c r="K9" s="81">
        <v>6</v>
      </c>
      <c r="L9" s="81">
        <v>235</v>
      </c>
      <c r="M9" s="82"/>
      <c r="N9" s="81">
        <v>0</v>
      </c>
      <c r="O9" s="81">
        <v>4</v>
      </c>
      <c r="P9" s="81">
        <v>145</v>
      </c>
    </row>
    <row r="10" spans="2:19" x14ac:dyDescent="0.35">
      <c r="B10" s="5" t="s">
        <v>20</v>
      </c>
      <c r="C10" s="81">
        <v>7</v>
      </c>
      <c r="D10" s="81">
        <v>0</v>
      </c>
      <c r="E10" s="81">
        <v>9</v>
      </c>
      <c r="F10" s="81">
        <v>126</v>
      </c>
      <c r="G10" s="81">
        <v>1902</v>
      </c>
      <c r="H10" s="82"/>
      <c r="I10" s="81">
        <v>0</v>
      </c>
      <c r="J10" s="81">
        <v>1</v>
      </c>
      <c r="K10" s="81">
        <v>21</v>
      </c>
      <c r="L10" s="81">
        <v>637</v>
      </c>
      <c r="M10" s="82"/>
      <c r="N10" s="81">
        <v>0</v>
      </c>
      <c r="O10" s="81">
        <v>8</v>
      </c>
      <c r="P10" s="81">
        <v>267</v>
      </c>
    </row>
    <row r="11" spans="2:19" ht="2.25" customHeight="1" x14ac:dyDescent="0.35">
      <c r="B11" s="6"/>
      <c r="C11" s="7"/>
      <c r="D11" s="6"/>
      <c r="E11" s="6"/>
      <c r="F11" s="7"/>
      <c r="G11" s="6"/>
      <c r="H11" s="6"/>
      <c r="I11" s="7"/>
      <c r="J11" s="6"/>
      <c r="K11" s="6"/>
      <c r="L11" s="6"/>
      <c r="M11" s="6"/>
      <c r="N11" s="6"/>
      <c r="O11" s="6"/>
      <c r="P11" s="6"/>
    </row>
    <row r="12" spans="2:19" x14ac:dyDescent="0.35">
      <c r="B12" s="131" t="s">
        <v>64</v>
      </c>
      <c r="C12" s="161" t="s">
        <v>23</v>
      </c>
      <c r="D12" s="162"/>
      <c r="E12" s="162"/>
      <c r="F12" s="162"/>
      <c r="G12" s="163"/>
      <c r="H12" s="6"/>
      <c r="I12" s="164" t="s">
        <v>21</v>
      </c>
      <c r="J12" s="164"/>
      <c r="K12" s="164"/>
      <c r="L12" s="164"/>
      <c r="M12" s="6"/>
      <c r="N12" s="121" t="s">
        <v>22</v>
      </c>
      <c r="O12" s="121"/>
      <c r="P12" s="121"/>
    </row>
    <row r="13" spans="2:19" x14ac:dyDescent="0.35">
      <c r="B13" s="132"/>
      <c r="C13" s="83" t="s">
        <v>6</v>
      </c>
      <c r="D13" s="83" t="s">
        <v>13</v>
      </c>
      <c r="E13" s="83" t="s">
        <v>14</v>
      </c>
      <c r="F13" s="83" t="s">
        <v>10</v>
      </c>
      <c r="G13" s="83" t="s">
        <v>15</v>
      </c>
      <c r="H13" s="84"/>
      <c r="I13" s="83" t="s">
        <v>13</v>
      </c>
      <c r="J13" s="83" t="s">
        <v>9</v>
      </c>
      <c r="K13" s="83" t="s">
        <v>10</v>
      </c>
      <c r="L13" s="83" t="s">
        <v>15</v>
      </c>
      <c r="M13" s="84"/>
      <c r="N13" s="83" t="s">
        <v>5</v>
      </c>
      <c r="O13" s="85" t="s">
        <v>10</v>
      </c>
      <c r="P13" s="85" t="s">
        <v>15</v>
      </c>
    </row>
    <row r="14" spans="2:19" x14ac:dyDescent="0.35">
      <c r="B14" s="5" t="s">
        <v>17</v>
      </c>
      <c r="C14" s="81">
        <v>18</v>
      </c>
      <c r="D14" s="81">
        <v>0</v>
      </c>
      <c r="E14" s="81">
        <v>18</v>
      </c>
      <c r="F14" s="81">
        <v>214</v>
      </c>
      <c r="G14" s="81">
        <v>5525</v>
      </c>
      <c r="H14" s="82"/>
      <c r="I14" s="81">
        <v>0</v>
      </c>
      <c r="J14" s="81">
        <v>4</v>
      </c>
      <c r="K14" s="81">
        <v>65</v>
      </c>
      <c r="L14" s="81">
        <v>1945</v>
      </c>
      <c r="M14" s="82"/>
      <c r="N14" s="81">
        <v>0</v>
      </c>
      <c r="O14" s="81">
        <v>23</v>
      </c>
      <c r="P14" s="81">
        <v>720</v>
      </c>
    </row>
    <row r="15" spans="2:19" x14ac:dyDescent="0.35">
      <c r="B15" s="5" t="s">
        <v>24</v>
      </c>
      <c r="C15" s="81">
        <v>21</v>
      </c>
      <c r="D15" s="81">
        <v>0</v>
      </c>
      <c r="E15" s="81">
        <v>25</v>
      </c>
      <c r="F15" s="81">
        <v>440</v>
      </c>
      <c r="G15" s="81">
        <v>12500</v>
      </c>
      <c r="H15" s="82"/>
      <c r="I15" s="81">
        <v>0</v>
      </c>
      <c r="J15" s="81">
        <v>8</v>
      </c>
      <c r="K15" s="81">
        <v>108</v>
      </c>
      <c r="L15" s="81">
        <v>3250</v>
      </c>
      <c r="M15" s="82"/>
      <c r="N15" s="81">
        <v>0</v>
      </c>
      <c r="O15" s="81">
        <v>43</v>
      </c>
      <c r="P15" s="81">
        <v>1480</v>
      </c>
    </row>
    <row r="16" spans="2:19" x14ac:dyDescent="0.35">
      <c r="B16" s="5" t="s">
        <v>25</v>
      </c>
      <c r="C16" s="81">
        <v>23</v>
      </c>
      <c r="D16" s="81">
        <v>0</v>
      </c>
      <c r="E16" s="81">
        <v>32</v>
      </c>
      <c r="F16" s="81">
        <v>241</v>
      </c>
      <c r="G16" s="81">
        <v>6807</v>
      </c>
      <c r="H16" s="82"/>
      <c r="I16" s="81">
        <v>0</v>
      </c>
      <c r="J16" s="81">
        <v>4</v>
      </c>
      <c r="K16" s="81">
        <v>60</v>
      </c>
      <c r="L16" s="81">
        <v>1797</v>
      </c>
      <c r="M16" s="82"/>
      <c r="N16" s="81">
        <v>2</v>
      </c>
      <c r="O16" s="81">
        <v>23</v>
      </c>
      <c r="P16" s="81">
        <v>780</v>
      </c>
    </row>
    <row r="17" spans="2:19" x14ac:dyDescent="0.35">
      <c r="B17" s="5" t="s">
        <v>26</v>
      </c>
      <c r="C17" s="81">
        <v>7</v>
      </c>
      <c r="D17" s="81">
        <v>0</v>
      </c>
      <c r="E17" s="81">
        <v>11</v>
      </c>
      <c r="F17" s="81">
        <v>90</v>
      </c>
      <c r="G17" s="81">
        <v>2250</v>
      </c>
      <c r="H17" s="82"/>
      <c r="I17" s="81">
        <v>0</v>
      </c>
      <c r="J17" s="81">
        <v>6</v>
      </c>
      <c r="K17" s="81">
        <v>30</v>
      </c>
      <c r="L17" s="81">
        <v>300</v>
      </c>
      <c r="M17" s="82"/>
      <c r="N17" s="81">
        <v>1</v>
      </c>
      <c r="O17" s="81">
        <v>8</v>
      </c>
      <c r="P17" s="81">
        <v>200</v>
      </c>
    </row>
    <row r="18" spans="2:19" x14ac:dyDescent="0.35">
      <c r="B18" s="5" t="s">
        <v>62</v>
      </c>
      <c r="C18" s="81">
        <v>10</v>
      </c>
      <c r="D18" s="81">
        <v>0</v>
      </c>
      <c r="E18" s="81">
        <v>12</v>
      </c>
      <c r="F18" s="81">
        <v>102</v>
      </c>
      <c r="G18" s="81">
        <v>2422</v>
      </c>
      <c r="H18" s="82"/>
      <c r="I18" s="81">
        <v>0</v>
      </c>
      <c r="J18" s="81">
        <v>0</v>
      </c>
      <c r="K18" s="81">
        <v>23</v>
      </c>
      <c r="L18" s="81">
        <v>685</v>
      </c>
      <c r="M18" s="82"/>
      <c r="N18" s="81">
        <v>0</v>
      </c>
      <c r="O18" s="81">
        <v>5</v>
      </c>
      <c r="P18" s="81">
        <v>216</v>
      </c>
    </row>
    <row r="19" spans="2:19" ht="3.75" customHeight="1" x14ac:dyDescent="0.3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2:19" x14ac:dyDescent="0.35">
      <c r="B20" s="159" t="s">
        <v>78</v>
      </c>
      <c r="C20" s="161" t="s">
        <v>23</v>
      </c>
      <c r="D20" s="162"/>
      <c r="E20" s="162"/>
      <c r="F20" s="162"/>
      <c r="G20" s="163"/>
      <c r="H20" s="6"/>
      <c r="I20" s="164" t="s">
        <v>21</v>
      </c>
      <c r="J20" s="164"/>
      <c r="K20" s="164"/>
      <c r="L20" s="164"/>
      <c r="M20" s="6"/>
      <c r="N20" s="121" t="s">
        <v>22</v>
      </c>
      <c r="O20" s="121"/>
      <c r="P20" s="121"/>
    </row>
    <row r="21" spans="2:19" x14ac:dyDescent="0.35">
      <c r="B21" s="160"/>
      <c r="C21" s="83" t="s">
        <v>6</v>
      </c>
      <c r="D21" s="83" t="s">
        <v>13</v>
      </c>
      <c r="E21" s="83" t="s">
        <v>14</v>
      </c>
      <c r="F21" s="83" t="s">
        <v>10</v>
      </c>
      <c r="G21" s="83" t="s">
        <v>15</v>
      </c>
      <c r="H21" s="84"/>
      <c r="I21" s="83" t="s">
        <v>13</v>
      </c>
      <c r="J21" s="83" t="s">
        <v>9</v>
      </c>
      <c r="K21" s="83" t="s">
        <v>10</v>
      </c>
      <c r="L21" s="83" t="s">
        <v>15</v>
      </c>
      <c r="M21" s="84"/>
      <c r="N21" s="83" t="s">
        <v>5</v>
      </c>
      <c r="O21" s="85" t="s">
        <v>10</v>
      </c>
      <c r="P21" s="85" t="s">
        <v>15</v>
      </c>
    </row>
    <row r="22" spans="2:19" x14ac:dyDescent="0.35">
      <c r="B22" s="5" t="s">
        <v>27</v>
      </c>
      <c r="C22" s="81">
        <v>6</v>
      </c>
      <c r="D22" s="81">
        <v>0</v>
      </c>
      <c r="E22" s="81">
        <v>22</v>
      </c>
      <c r="F22" s="81">
        <v>218</v>
      </c>
      <c r="G22" s="81">
        <v>4100</v>
      </c>
      <c r="H22" s="82"/>
      <c r="I22" s="81">
        <f>'[1]Previsão 2019'!O1</f>
        <v>0</v>
      </c>
      <c r="J22" s="81">
        <v>9</v>
      </c>
      <c r="K22" s="81">
        <v>38</v>
      </c>
      <c r="L22" s="81">
        <v>1061</v>
      </c>
      <c r="M22" s="82"/>
      <c r="N22" s="81">
        <v>0</v>
      </c>
      <c r="O22" s="81">
        <v>19</v>
      </c>
      <c r="P22" s="81">
        <v>736</v>
      </c>
    </row>
    <row r="23" spans="2:19" x14ac:dyDescent="0.35">
      <c r="B23" s="5" t="s">
        <v>28</v>
      </c>
      <c r="C23" s="81">
        <v>54</v>
      </c>
      <c r="D23" s="81">
        <v>0</v>
      </c>
      <c r="E23" s="81">
        <v>81</v>
      </c>
      <c r="F23" s="81">
        <v>647</v>
      </c>
      <c r="G23" s="81">
        <v>16687</v>
      </c>
      <c r="H23" s="82"/>
      <c r="I23" s="81">
        <v>0</v>
      </c>
      <c r="J23" s="81">
        <v>22</v>
      </c>
      <c r="K23" s="81">
        <v>155</v>
      </c>
      <c r="L23" s="81">
        <v>4993</v>
      </c>
      <c r="M23" s="82"/>
      <c r="N23" s="81">
        <v>0</v>
      </c>
      <c r="O23" s="81">
        <v>41</v>
      </c>
      <c r="P23" s="81">
        <v>1668</v>
      </c>
      <c r="S23" t="s">
        <v>0</v>
      </c>
    </row>
    <row r="24" spans="2:19" ht="5.25" customHeight="1" x14ac:dyDescent="0.3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2:19" x14ac:dyDescent="0.35">
      <c r="B25" s="131" t="s">
        <v>77</v>
      </c>
      <c r="C25" s="161" t="s">
        <v>23</v>
      </c>
      <c r="D25" s="162"/>
      <c r="E25" s="162"/>
      <c r="F25" s="162"/>
      <c r="G25" s="163"/>
      <c r="H25" s="6"/>
      <c r="I25" s="164" t="s">
        <v>21</v>
      </c>
      <c r="J25" s="164"/>
      <c r="K25" s="164"/>
      <c r="L25" s="164"/>
      <c r="M25" s="6"/>
      <c r="N25" s="121" t="s">
        <v>22</v>
      </c>
      <c r="O25" s="121"/>
      <c r="P25" s="121"/>
    </row>
    <row r="26" spans="2:19" x14ac:dyDescent="0.35">
      <c r="B26" s="132"/>
      <c r="C26" s="83" t="s">
        <v>6</v>
      </c>
      <c r="D26" s="83" t="s">
        <v>13</v>
      </c>
      <c r="E26" s="83" t="s">
        <v>14</v>
      </c>
      <c r="F26" s="83" t="s">
        <v>10</v>
      </c>
      <c r="G26" s="83" t="s">
        <v>15</v>
      </c>
      <c r="H26" s="84"/>
      <c r="I26" s="83" t="s">
        <v>13</v>
      </c>
      <c r="J26" s="83" t="s">
        <v>9</v>
      </c>
      <c r="K26" s="83" t="s">
        <v>10</v>
      </c>
      <c r="L26" s="83" t="s">
        <v>15</v>
      </c>
      <c r="M26" s="84"/>
      <c r="N26" s="83" t="s">
        <v>5</v>
      </c>
      <c r="O26" s="85" t="s">
        <v>10</v>
      </c>
      <c r="P26" s="85" t="s">
        <v>15</v>
      </c>
    </row>
    <row r="27" spans="2:19" x14ac:dyDescent="0.35">
      <c r="B27" s="5" t="s">
        <v>29</v>
      </c>
      <c r="C27" s="81">
        <v>15</v>
      </c>
      <c r="D27" s="81">
        <v>0</v>
      </c>
      <c r="E27" s="81">
        <v>16</v>
      </c>
      <c r="F27" s="81">
        <v>243</v>
      </c>
      <c r="G27" s="81">
        <v>5911</v>
      </c>
      <c r="H27" s="82"/>
      <c r="I27" s="81">
        <v>0</v>
      </c>
      <c r="J27" s="81">
        <v>10</v>
      </c>
      <c r="K27" s="81">
        <v>67</v>
      </c>
      <c r="L27" s="81">
        <v>2050</v>
      </c>
      <c r="M27" s="82"/>
      <c r="N27" s="81">
        <v>2</v>
      </c>
      <c r="O27" s="81">
        <v>30</v>
      </c>
      <c r="P27" s="81">
        <v>1212</v>
      </c>
    </row>
    <row r="28" spans="2:19" x14ac:dyDescent="0.35">
      <c r="B28" s="5" t="s">
        <v>30</v>
      </c>
      <c r="C28" s="81">
        <v>6</v>
      </c>
      <c r="D28" s="81">
        <f>SUM('[2]Oeste I'!$D$19)</f>
        <v>0</v>
      </c>
      <c r="E28" s="81">
        <v>7</v>
      </c>
      <c r="F28" s="81">
        <v>51</v>
      </c>
      <c r="G28" s="81">
        <v>1270</v>
      </c>
      <c r="H28" s="82"/>
      <c r="I28" s="81">
        <v>2</v>
      </c>
      <c r="J28" s="81">
        <v>2</v>
      </c>
      <c r="K28" s="81">
        <v>15</v>
      </c>
      <c r="L28" s="81">
        <v>455</v>
      </c>
      <c r="M28" s="82"/>
      <c r="N28" s="81">
        <v>3</v>
      </c>
      <c r="O28" s="81">
        <v>8</v>
      </c>
      <c r="P28" s="81">
        <v>280</v>
      </c>
    </row>
    <row r="29" spans="2:19" x14ac:dyDescent="0.35">
      <c r="B29" s="5" t="s">
        <v>31</v>
      </c>
      <c r="C29" s="81">
        <v>8</v>
      </c>
      <c r="D29" s="81">
        <v>1</v>
      </c>
      <c r="E29" s="81">
        <v>9</v>
      </c>
      <c r="F29" s="81">
        <v>64</v>
      </c>
      <c r="G29" s="81">
        <v>1830</v>
      </c>
      <c r="H29" s="82"/>
      <c r="I29" s="81">
        <v>0</v>
      </c>
      <c r="J29" s="81">
        <v>2</v>
      </c>
      <c r="K29" s="81">
        <v>19</v>
      </c>
      <c r="L29" s="81">
        <v>525</v>
      </c>
      <c r="M29" s="82"/>
      <c r="N29" s="81">
        <v>0</v>
      </c>
      <c r="O29" s="81">
        <v>8</v>
      </c>
      <c r="P29" s="81">
        <v>290</v>
      </c>
    </row>
    <row r="30" spans="2:19" ht="5.25" customHeight="1" x14ac:dyDescent="0.3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2:19" x14ac:dyDescent="0.35">
      <c r="B31" s="159" t="s">
        <v>76</v>
      </c>
      <c r="C31" s="161" t="s">
        <v>23</v>
      </c>
      <c r="D31" s="162"/>
      <c r="E31" s="162"/>
      <c r="F31" s="162"/>
      <c r="G31" s="163"/>
      <c r="H31" s="6"/>
      <c r="I31" s="164" t="s">
        <v>21</v>
      </c>
      <c r="J31" s="164"/>
      <c r="K31" s="164"/>
      <c r="L31" s="164"/>
      <c r="M31" s="6"/>
      <c r="N31" s="121" t="s">
        <v>22</v>
      </c>
      <c r="O31" s="121"/>
      <c r="P31" s="121"/>
    </row>
    <row r="32" spans="2:19" x14ac:dyDescent="0.35">
      <c r="B32" s="160"/>
      <c r="C32" s="83" t="s">
        <v>6</v>
      </c>
      <c r="D32" s="83" t="s">
        <v>13</v>
      </c>
      <c r="E32" s="83" t="s">
        <v>14</v>
      </c>
      <c r="F32" s="83" t="s">
        <v>10</v>
      </c>
      <c r="G32" s="83" t="s">
        <v>15</v>
      </c>
      <c r="H32" s="84"/>
      <c r="I32" s="83" t="s">
        <v>13</v>
      </c>
      <c r="J32" s="83" t="s">
        <v>9</v>
      </c>
      <c r="K32" s="83" t="s">
        <v>10</v>
      </c>
      <c r="L32" s="83" t="s">
        <v>15</v>
      </c>
      <c r="M32" s="84"/>
      <c r="N32" s="83" t="s">
        <v>5</v>
      </c>
      <c r="O32" s="83" t="s">
        <v>10</v>
      </c>
      <c r="P32" s="85" t="s">
        <v>15</v>
      </c>
    </row>
    <row r="33" spans="2:16" x14ac:dyDescent="0.35">
      <c r="B33" s="5" t="s">
        <v>33</v>
      </c>
      <c r="C33" s="81">
        <v>31</v>
      </c>
      <c r="D33" s="81">
        <v>1</v>
      </c>
      <c r="E33" s="81">
        <v>67</v>
      </c>
      <c r="F33" s="81">
        <v>794</v>
      </c>
      <c r="G33" s="81">
        <v>17124</v>
      </c>
      <c r="H33" s="82"/>
      <c r="I33" s="81">
        <v>0</v>
      </c>
      <c r="J33" s="81">
        <v>3</v>
      </c>
      <c r="K33" s="81">
        <v>174</v>
      </c>
      <c r="L33" s="81">
        <v>4296</v>
      </c>
      <c r="M33" s="82"/>
      <c r="N33" s="81">
        <v>1</v>
      </c>
      <c r="O33" s="81">
        <v>60</v>
      </c>
      <c r="P33" s="81">
        <v>2132</v>
      </c>
    </row>
    <row r="34" spans="2:16" x14ac:dyDescent="0.35">
      <c r="B34" s="5" t="s">
        <v>34</v>
      </c>
      <c r="C34" s="81">
        <v>8</v>
      </c>
      <c r="D34" s="81">
        <v>0</v>
      </c>
      <c r="E34" s="81">
        <v>12</v>
      </c>
      <c r="F34" s="81">
        <v>182</v>
      </c>
      <c r="G34" s="81">
        <v>3917</v>
      </c>
      <c r="H34" s="82"/>
      <c r="I34" s="81">
        <v>0</v>
      </c>
      <c r="J34" s="81">
        <v>0</v>
      </c>
      <c r="K34" s="81">
        <v>38</v>
      </c>
      <c r="L34" s="81">
        <v>852</v>
      </c>
      <c r="M34" s="82"/>
      <c r="N34" s="81">
        <v>1</v>
      </c>
      <c r="O34" s="81">
        <v>14</v>
      </c>
      <c r="P34" s="81">
        <v>418</v>
      </c>
    </row>
    <row r="35" spans="2:16" x14ac:dyDescent="0.35">
      <c r="B35" s="5" t="s">
        <v>35</v>
      </c>
      <c r="C35" s="81">
        <v>7</v>
      </c>
      <c r="D35" s="81">
        <f>SUM('[2]Sul III'!$D$19)</f>
        <v>0</v>
      </c>
      <c r="E35" s="81">
        <v>11</v>
      </c>
      <c r="F35" s="81">
        <v>105</v>
      </c>
      <c r="G35" s="81">
        <v>2113</v>
      </c>
      <c r="H35" s="82"/>
      <c r="I35" s="177">
        <v>0</v>
      </c>
      <c r="J35" s="81">
        <v>0</v>
      </c>
      <c r="K35" s="81">
        <v>36</v>
      </c>
      <c r="L35" s="81">
        <v>768</v>
      </c>
      <c r="M35" s="82"/>
      <c r="N35" s="81">
        <v>0</v>
      </c>
      <c r="O35" s="81">
        <v>14</v>
      </c>
      <c r="P35" s="81">
        <v>547</v>
      </c>
    </row>
    <row r="36" spans="2:16" x14ac:dyDescent="0.35">
      <c r="B36" s="5" t="s">
        <v>36</v>
      </c>
      <c r="C36" s="81">
        <v>5</v>
      </c>
      <c r="D36" s="81">
        <v>1</v>
      </c>
      <c r="E36" s="81">
        <v>5</v>
      </c>
      <c r="F36" s="81">
        <v>46</v>
      </c>
      <c r="G36" s="81">
        <v>1075</v>
      </c>
      <c r="H36" s="82"/>
      <c r="I36" s="177">
        <v>1</v>
      </c>
      <c r="J36" s="81">
        <v>0</v>
      </c>
      <c r="K36" s="81">
        <v>11</v>
      </c>
      <c r="L36" s="81">
        <v>309</v>
      </c>
      <c r="M36" s="82"/>
      <c r="N36" s="81">
        <v>0</v>
      </c>
      <c r="O36" s="81">
        <v>3</v>
      </c>
      <c r="P36" s="81">
        <v>132</v>
      </c>
    </row>
    <row r="37" spans="2:16" ht="5.25" customHeight="1" x14ac:dyDescent="0.3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2:16" ht="15.75" customHeight="1" x14ac:dyDescent="0.35">
      <c r="B38" s="127" t="s">
        <v>37</v>
      </c>
      <c r="C38" s="161" t="s">
        <v>23</v>
      </c>
      <c r="D38" s="162"/>
      <c r="E38" s="162"/>
      <c r="F38" s="162"/>
      <c r="G38" s="163"/>
      <c r="H38" s="6"/>
      <c r="I38" s="164" t="s">
        <v>21</v>
      </c>
      <c r="J38" s="164"/>
      <c r="K38" s="164"/>
      <c r="L38" s="164"/>
      <c r="M38" s="6"/>
      <c r="N38" s="121" t="s">
        <v>22</v>
      </c>
      <c r="O38" s="121"/>
      <c r="P38" s="121"/>
    </row>
    <row r="39" spans="2:16" x14ac:dyDescent="0.35">
      <c r="B39" s="128"/>
      <c r="C39" s="83" t="s">
        <v>6</v>
      </c>
      <c r="D39" s="83" t="s">
        <v>13</v>
      </c>
      <c r="E39" s="83" t="s">
        <v>14</v>
      </c>
      <c r="F39" s="83" t="s">
        <v>10</v>
      </c>
      <c r="G39" s="83" t="s">
        <v>15</v>
      </c>
      <c r="H39" s="84"/>
      <c r="I39" s="83" t="s">
        <v>13</v>
      </c>
      <c r="J39" s="83" t="s">
        <v>9</v>
      </c>
      <c r="K39" s="83" t="s">
        <v>10</v>
      </c>
      <c r="L39" s="83" t="s">
        <v>15</v>
      </c>
      <c r="M39" s="84"/>
      <c r="N39" s="83" t="s">
        <v>5</v>
      </c>
      <c r="O39" s="83" t="s">
        <v>10</v>
      </c>
      <c r="P39" s="85" t="s">
        <v>15</v>
      </c>
    </row>
    <row r="40" spans="2:16" x14ac:dyDescent="0.35">
      <c r="B40" s="9" t="s">
        <v>39</v>
      </c>
      <c r="C40" s="11">
        <f>C36+C35+C34+C33+C29+C28+C27+C23+C22+C18+C17+C16+C15+C14+C10+C9+C8+C7</f>
        <v>237</v>
      </c>
      <c r="D40" s="11">
        <f t="shared" ref="D40:P40" si="0">D36+D35+D34+D33+D29+D28+D27+D23+D22+D18+D17+D16+D15+D14+D10+D9+D8+D7</f>
        <v>3</v>
      </c>
      <c r="E40" s="11">
        <f t="shared" si="0"/>
        <v>362</v>
      </c>
      <c r="F40" s="11">
        <f t="shared" si="0"/>
        <v>3817</v>
      </c>
      <c r="G40" s="11">
        <f t="shared" si="0"/>
        <v>93260</v>
      </c>
      <c r="H40" s="82"/>
      <c r="I40" s="11">
        <f t="shared" si="0"/>
        <v>3</v>
      </c>
      <c r="J40" s="11">
        <f t="shared" si="0"/>
        <v>81</v>
      </c>
      <c r="K40" s="11">
        <f t="shared" si="0"/>
        <v>910</v>
      </c>
      <c r="L40" s="11">
        <f t="shared" si="0"/>
        <v>25706</v>
      </c>
      <c r="M40" s="82"/>
      <c r="N40" s="11">
        <f t="shared" si="0"/>
        <v>10</v>
      </c>
      <c r="O40" s="11">
        <f t="shared" si="0"/>
        <v>325</v>
      </c>
      <c r="P40" s="11">
        <f t="shared" si="0"/>
        <v>11644</v>
      </c>
    </row>
    <row r="41" spans="2:16" x14ac:dyDescent="0.3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16" x14ac:dyDescent="0.3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</sheetData>
  <sheetProtection algorithmName="SHA-512" hashValue="tQQrCogRdLcCkYekgQc7NnsAWd2hjVhiMc8XsRJJsZd1L+n5okM86Q4Z8tS0ST/i+NaqMuE0L3vUER4SYAnVbQ==" saltValue="O0BLpqnbr17NJNMQhLSpOw==" spinCount="100000" sheet="1" objects="1" scenarios="1"/>
  <mergeCells count="26">
    <mergeCell ref="B2:P2"/>
    <mergeCell ref="B3:P3"/>
    <mergeCell ref="C5:G5"/>
    <mergeCell ref="C12:G12"/>
    <mergeCell ref="C20:G20"/>
    <mergeCell ref="B12:B13"/>
    <mergeCell ref="B5:B6"/>
    <mergeCell ref="B20:B21"/>
    <mergeCell ref="I5:L5"/>
    <mergeCell ref="I12:L12"/>
    <mergeCell ref="I20:L20"/>
    <mergeCell ref="N5:P5"/>
    <mergeCell ref="N12:P12"/>
    <mergeCell ref="N20:P20"/>
    <mergeCell ref="N31:P31"/>
    <mergeCell ref="N38:P38"/>
    <mergeCell ref="B38:B39"/>
    <mergeCell ref="B31:B32"/>
    <mergeCell ref="B25:B26"/>
    <mergeCell ref="C31:G31"/>
    <mergeCell ref="C38:G38"/>
    <mergeCell ref="I25:L25"/>
    <mergeCell ref="I31:L31"/>
    <mergeCell ref="I38:L38"/>
    <mergeCell ref="C25:G25"/>
    <mergeCell ref="N25:P25"/>
  </mergeCells>
  <pageMargins left="0.23622047244094488" right="0.23622047244094488" top="0.3543307086614173" bottom="0.15748031496062992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4"/>
  <sheetViews>
    <sheetView workbookViewId="0">
      <selection activeCell="H21" sqref="H21"/>
    </sheetView>
  </sheetViews>
  <sheetFormatPr defaultRowHeight="14.5" x14ac:dyDescent="0.35"/>
  <cols>
    <col min="1" max="1" width="1.26953125" customWidth="1"/>
    <col min="2" max="2" width="26.81640625" bestFit="1" customWidth="1"/>
    <col min="3" max="5" width="10.1796875" bestFit="1" customWidth="1"/>
    <col min="6" max="6" width="2" customWidth="1"/>
    <col min="7" max="7" width="19.7265625" customWidth="1"/>
    <col min="8" max="10" width="10.1796875" bestFit="1" customWidth="1"/>
  </cols>
  <sheetData>
    <row r="1" spans="2:10" ht="18.75" customHeight="1" x14ac:dyDescent="0.45">
      <c r="B1" s="149" t="s">
        <v>1</v>
      </c>
      <c r="C1" s="149"/>
      <c r="D1" s="149"/>
      <c r="E1" s="149"/>
      <c r="G1" s="151" t="s">
        <v>1</v>
      </c>
      <c r="H1" s="152"/>
      <c r="I1" s="152"/>
      <c r="J1" s="152"/>
    </row>
    <row r="2" spans="2:10" ht="18.5" x14ac:dyDescent="0.45">
      <c r="B2" s="149" t="s">
        <v>73</v>
      </c>
      <c r="C2" s="149"/>
      <c r="D2" s="149"/>
      <c r="E2" s="149"/>
      <c r="G2" s="154" t="s">
        <v>73</v>
      </c>
      <c r="H2" s="149"/>
      <c r="I2" s="149"/>
      <c r="J2" s="149"/>
    </row>
    <row r="3" spans="2:10" ht="7.5" customHeight="1" x14ac:dyDescent="0.45">
      <c r="B3" s="62"/>
      <c r="C3" s="62"/>
      <c r="D3" s="62"/>
      <c r="E3" s="62"/>
      <c r="G3" s="86"/>
      <c r="H3" s="87"/>
      <c r="I3" s="87"/>
      <c r="J3" s="87"/>
    </row>
    <row r="4" spans="2:10" ht="19" thickBot="1" x14ac:dyDescent="0.5">
      <c r="B4" s="158" t="s">
        <v>74</v>
      </c>
      <c r="C4" s="158"/>
      <c r="D4" s="158"/>
      <c r="E4" s="158"/>
      <c r="G4" s="155" t="s">
        <v>80</v>
      </c>
      <c r="H4" s="156"/>
      <c r="I4" s="156"/>
      <c r="J4" s="156"/>
    </row>
    <row r="6" spans="2:10" ht="15.5" x14ac:dyDescent="0.35">
      <c r="B6" s="91"/>
      <c r="C6" s="91" t="s">
        <v>75</v>
      </c>
      <c r="D6" s="91" t="s">
        <v>2</v>
      </c>
      <c r="E6" s="91" t="s">
        <v>3</v>
      </c>
      <c r="G6" s="167" t="s">
        <v>81</v>
      </c>
      <c r="H6" s="167" t="s">
        <v>75</v>
      </c>
      <c r="I6" s="167" t="s">
        <v>2</v>
      </c>
      <c r="J6" s="167" t="s">
        <v>3</v>
      </c>
    </row>
    <row r="7" spans="2:10" ht="15.5" x14ac:dyDescent="0.35">
      <c r="B7" s="89" t="s">
        <v>79</v>
      </c>
      <c r="C7" s="90">
        <f>SUM('Realizado 2018'!C44)</f>
        <v>27</v>
      </c>
      <c r="D7" s="90"/>
      <c r="E7" s="90"/>
      <c r="G7" s="167"/>
      <c r="H7" s="167"/>
      <c r="I7" s="167"/>
      <c r="J7" s="167"/>
    </row>
    <row r="8" spans="2:10" ht="15.5" x14ac:dyDescent="0.35">
      <c r="B8" s="89" t="s">
        <v>40</v>
      </c>
      <c r="C8" s="90">
        <f>SUM('Realizado 2018'!D44)</f>
        <v>2396</v>
      </c>
      <c r="D8" s="90"/>
      <c r="E8" s="90"/>
      <c r="G8" s="89" t="s">
        <v>6</v>
      </c>
      <c r="H8" s="90">
        <f>SUM('Previsão 2019'!C40)</f>
        <v>237</v>
      </c>
      <c r="I8" s="90"/>
      <c r="J8" s="90"/>
    </row>
    <row r="9" spans="2:10" ht="15.5" x14ac:dyDescent="0.35">
      <c r="B9" s="89" t="s">
        <v>8</v>
      </c>
      <c r="C9" s="90">
        <f>SUM('Realizado 2018'!F44)</f>
        <v>4639</v>
      </c>
      <c r="D9" s="90"/>
      <c r="E9" s="90"/>
      <c r="G9" s="89" t="s">
        <v>8</v>
      </c>
      <c r="H9" s="90">
        <f>SUM('Previsão 2019'!E40)</f>
        <v>362</v>
      </c>
      <c r="I9" s="90"/>
      <c r="J9" s="90"/>
    </row>
    <row r="10" spans="2:10" ht="15.5" x14ac:dyDescent="0.35">
      <c r="B10" s="89" t="s">
        <v>9</v>
      </c>
      <c r="C10" s="90"/>
      <c r="D10" s="90">
        <f>SUM('Realizado 2018'!L44)</f>
        <v>896</v>
      </c>
      <c r="E10" s="90"/>
      <c r="G10" s="89" t="s">
        <v>9</v>
      </c>
      <c r="H10" s="90"/>
      <c r="I10" s="90">
        <f>SUM('Previsão 2019'!J40)</f>
        <v>81</v>
      </c>
      <c r="J10" s="90"/>
    </row>
    <row r="11" spans="2:10" ht="15.5" x14ac:dyDescent="0.35">
      <c r="B11" s="89" t="s">
        <v>83</v>
      </c>
      <c r="C11" s="90">
        <f>SUM('Realizado 2018'!E44)</f>
        <v>260</v>
      </c>
      <c r="D11" s="90">
        <f>SUM('Realizado 2018'!K44)</f>
        <v>242</v>
      </c>
      <c r="E11" s="90">
        <f>SUM('Realizado 2018'!Q44)</f>
        <v>211</v>
      </c>
      <c r="G11" s="89" t="s">
        <v>83</v>
      </c>
      <c r="H11" s="90">
        <f>SUM('Previsão 2019'!D40)</f>
        <v>3</v>
      </c>
      <c r="I11" s="90">
        <f>SUM('Previsão 2019'!I40)</f>
        <v>3</v>
      </c>
      <c r="J11" s="90">
        <f>SUM('Previsão 2019'!N40)</f>
        <v>10</v>
      </c>
    </row>
    <row r="12" spans="2:10" ht="15.5" x14ac:dyDescent="0.35">
      <c r="B12" s="89" t="s">
        <v>10</v>
      </c>
      <c r="C12" s="90">
        <f>SUM('Realizado 2018'!G44)</f>
        <v>3221</v>
      </c>
      <c r="D12" s="90">
        <f>SUM('Realizado 2018'!M44)</f>
        <v>711</v>
      </c>
      <c r="E12" s="90">
        <f>SUM('Realizado 2018'!R44)</f>
        <v>252</v>
      </c>
      <c r="G12" s="89" t="s">
        <v>82</v>
      </c>
      <c r="H12" s="90">
        <f>SUM('Previsão 2019'!F40)</f>
        <v>3817</v>
      </c>
      <c r="I12" s="90">
        <f>SUM('Previsão 2019'!K40)</f>
        <v>910</v>
      </c>
      <c r="J12" s="90">
        <f>SUM('Previsão 2019'!O40)</f>
        <v>325</v>
      </c>
    </row>
    <row r="13" spans="2:10" ht="15.5" x14ac:dyDescent="0.35">
      <c r="B13" s="89" t="s">
        <v>11</v>
      </c>
      <c r="C13" s="90">
        <f>SUM('Realizado 2018'!H44)</f>
        <v>77461</v>
      </c>
      <c r="D13" s="90">
        <f>SUM('Realizado 2018'!N44)</f>
        <v>19483</v>
      </c>
      <c r="E13" s="90">
        <f>SUM('Realizado 2018'!S44)</f>
        <v>8295</v>
      </c>
      <c r="G13" s="89" t="s">
        <v>15</v>
      </c>
      <c r="H13" s="90">
        <f>SUM('Previsão 2019'!G40)</f>
        <v>93260</v>
      </c>
      <c r="I13" s="90">
        <f>SUM('Previsão 2019'!L40)</f>
        <v>25706</v>
      </c>
      <c r="J13" s="90">
        <f>SUM('Previsão 2019'!P40)</f>
        <v>11644</v>
      </c>
    </row>
    <row r="14" spans="2:10" ht="15.5" x14ac:dyDescent="0.35">
      <c r="B14" s="89" t="s">
        <v>43</v>
      </c>
      <c r="C14" s="92">
        <f>SUM('Realizado 2018'!I44)</f>
        <v>0.62752566666666665</v>
      </c>
      <c r="D14" s="92">
        <f>SUM('Realizado 2018'!O44)</f>
        <v>0.60535166666666673</v>
      </c>
      <c r="E14" s="92">
        <f>SUM('Realizado 2018'!T44)</f>
        <v>0.45257500000000006</v>
      </c>
    </row>
  </sheetData>
  <mergeCells count="10">
    <mergeCell ref="G6:G7"/>
    <mergeCell ref="H6:H7"/>
    <mergeCell ref="I6:I7"/>
    <mergeCell ref="J6:J7"/>
    <mergeCell ref="B1:E1"/>
    <mergeCell ref="B2:E2"/>
    <mergeCell ref="B4:E4"/>
    <mergeCell ref="G1:J1"/>
    <mergeCell ref="G2:J2"/>
    <mergeCell ref="G4:J4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C1:F14"/>
  <sheetViews>
    <sheetView showGridLines="0" topLeftCell="A13" workbookViewId="0">
      <selection activeCell="K5" sqref="K5"/>
    </sheetView>
  </sheetViews>
  <sheetFormatPr defaultRowHeight="14.5" x14ac:dyDescent="0.35"/>
  <cols>
    <col min="3" max="3" width="21.7265625" customWidth="1"/>
    <col min="4" max="4" width="12.453125" bestFit="1" customWidth="1"/>
    <col min="5" max="5" width="13.1796875" bestFit="1" customWidth="1"/>
    <col min="6" max="6" width="11.7265625" bestFit="1" customWidth="1"/>
  </cols>
  <sheetData>
    <row r="1" spans="3:6" ht="15" thickBot="1" x14ac:dyDescent="0.4"/>
    <row r="2" spans="3:6" ht="48" customHeight="1" thickBot="1" x14ac:dyDescent="0.4">
      <c r="C2" s="170" t="s">
        <v>99</v>
      </c>
      <c r="D2" s="171"/>
      <c r="E2" s="171"/>
      <c r="F2" s="172"/>
    </row>
    <row r="3" spans="3:6" ht="15" thickBot="1" x14ac:dyDescent="0.4"/>
    <row r="4" spans="3:6" ht="21.5" thickBot="1" x14ac:dyDescent="0.55000000000000004">
      <c r="C4" s="104"/>
      <c r="D4" s="105" t="s">
        <v>68</v>
      </c>
      <c r="E4" s="105" t="s">
        <v>69</v>
      </c>
      <c r="F4" s="106" t="s">
        <v>70</v>
      </c>
    </row>
    <row r="5" spans="3:6" ht="21" x14ac:dyDescent="0.5">
      <c r="C5" s="116" t="s">
        <v>12</v>
      </c>
      <c r="D5" s="117">
        <f>SUM('Realizado 2018'!C44)</f>
        <v>27</v>
      </c>
      <c r="E5" s="118"/>
      <c r="F5" s="119"/>
    </row>
    <row r="6" spans="3:6" ht="21" x14ac:dyDescent="0.5">
      <c r="C6" s="80" t="s">
        <v>6</v>
      </c>
      <c r="D6" s="98">
        <f>SUM('Realizado 2018'!D44)</f>
        <v>2396</v>
      </c>
      <c r="E6" s="93"/>
      <c r="F6" s="94"/>
    </row>
    <row r="7" spans="3:6" ht="21" x14ac:dyDescent="0.5">
      <c r="C7" s="80" t="s">
        <v>5</v>
      </c>
      <c r="D7" s="98">
        <f>SUM('Realizado 2018'!E44)</f>
        <v>260</v>
      </c>
      <c r="E7" s="98">
        <f>SUM('Realizado 2018'!K44)</f>
        <v>242</v>
      </c>
      <c r="F7" s="99">
        <f>SUM('Realizado 2018'!Q44)</f>
        <v>211</v>
      </c>
    </row>
    <row r="8" spans="3:6" ht="21" x14ac:dyDescent="0.5">
      <c r="C8" s="80" t="s">
        <v>8</v>
      </c>
      <c r="D8" s="98">
        <f>SUM('Realizado 2018'!F44)</f>
        <v>4639</v>
      </c>
      <c r="E8" s="93"/>
      <c r="F8" s="95"/>
    </row>
    <row r="9" spans="3:6" ht="21" x14ac:dyDescent="0.5">
      <c r="C9" s="80" t="s">
        <v>9</v>
      </c>
      <c r="D9" s="96"/>
      <c r="E9" s="98">
        <f>SUM('Realizado 2018'!L44)</f>
        <v>896</v>
      </c>
      <c r="F9" s="95"/>
    </row>
    <row r="10" spans="3:6" ht="21" x14ac:dyDescent="0.5">
      <c r="C10" s="80" t="s">
        <v>10</v>
      </c>
      <c r="D10" s="98">
        <f>SUM('Realizado 2018'!G44)</f>
        <v>3221</v>
      </c>
      <c r="E10" s="98">
        <f>SUM('Realizado 2018'!M44)</f>
        <v>711</v>
      </c>
      <c r="F10" s="99">
        <f>SUM('Realizado 2018'!R44)</f>
        <v>252</v>
      </c>
    </row>
    <row r="11" spans="3:6" ht="21" x14ac:dyDescent="0.5">
      <c r="C11" s="80" t="s">
        <v>15</v>
      </c>
      <c r="D11" s="98">
        <f>SUM('Realizado 2018'!H44)</f>
        <v>77461</v>
      </c>
      <c r="E11" s="98">
        <f>SUM('Realizado 2018'!N44)</f>
        <v>19483</v>
      </c>
      <c r="F11" s="99">
        <f>SUM('Realizado 2018'!S44)</f>
        <v>8295</v>
      </c>
    </row>
    <row r="12" spans="3:6" ht="21.5" thickBot="1" x14ac:dyDescent="0.55000000000000004">
      <c r="C12" s="102" t="s">
        <v>84</v>
      </c>
      <c r="D12" s="178">
        <f>'Realizado 2018'!I44</f>
        <v>0.62752566666666665</v>
      </c>
      <c r="E12" s="178">
        <f>SUM('Realizado 2018'!O44)</f>
        <v>0.60535166666666673</v>
      </c>
      <c r="F12" s="179">
        <f>SUM('Realizado 2018'!T44)</f>
        <v>0.45257500000000006</v>
      </c>
    </row>
    <row r="13" spans="3:6" ht="21.5" thickBot="1" x14ac:dyDescent="0.55000000000000004">
      <c r="C13" s="168" t="s">
        <v>101</v>
      </c>
      <c r="D13" s="169"/>
      <c r="E13" s="169"/>
      <c r="F13" s="103">
        <f>F11+E11+D11</f>
        <v>105239</v>
      </c>
    </row>
    <row r="14" spans="3:6" x14ac:dyDescent="0.35">
      <c r="D14" s="56"/>
      <c r="E14" s="56"/>
      <c r="F14" s="56"/>
    </row>
  </sheetData>
  <sheetProtection algorithmName="SHA-512" hashValue="o+VCMStkSkveIoWSFsu6s1R89F/1++CINrUM8VB1wICXPOaW4zoh3L5M7IugFQELkzjmsIIBAL+/vEMDy7PV3g==" saltValue="8UKal6+5nMJJoZ8MVRqcZg==" spinCount="100000" sheet="1" objects="1" scenarios="1"/>
  <mergeCells count="2">
    <mergeCell ref="C13:E13"/>
    <mergeCell ref="C2:F2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Realizado 2018</vt:lpstr>
      <vt:lpstr>acumulado 2018</vt:lpstr>
      <vt:lpstr>RESUMO 1 </vt:lpstr>
      <vt:lpstr>Previsão 2019</vt:lpstr>
      <vt:lpstr>Sugestão Resumo 1</vt:lpstr>
      <vt:lpstr>Sintético 2018</vt:lpstr>
      <vt:lpstr>'Realizado 2018'!Area_de_impressao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User</cp:lastModifiedBy>
  <cp:lastPrinted>2019-02-17T16:01:27Z</cp:lastPrinted>
  <dcterms:created xsi:type="dcterms:W3CDTF">2009-04-03T19:14:11Z</dcterms:created>
  <dcterms:modified xsi:type="dcterms:W3CDTF">2019-02-17T16:32:10Z</dcterms:modified>
</cp:coreProperties>
</file>